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470" yWindow="165" windowWidth="10155" windowHeight="7050" activeTab="1"/>
  </bookViews>
  <sheets>
    <sheet name="Notes" sheetId="1" r:id="rId1"/>
    <sheet name="Input Data" sheetId="2" r:id="rId2"/>
    <sheet name="Worked Example" sheetId="11" r:id="rId3"/>
    <sheet name="Civil Build Tax Invoice" sheetId="3" r:id="rId4"/>
    <sheet name="Scales" sheetId="4" r:id="rId5"/>
    <sheet name="Previous Payments" sheetId="5" r:id="rId6"/>
    <sheet name="Time Based" sheetId="8" r:id="rId7"/>
    <sheet name="Travelling &amp; Subsistence" sheetId="6" r:id="rId8"/>
    <sheet name="Typing, Duplicating, &amp; Printing" sheetId="7" r:id="rId9"/>
    <sheet name="Site staff &amp; Other" sheetId="9" r:id="rId10"/>
    <sheet name="Non Taxable" sheetId="10" r:id="rId11"/>
  </sheets>
  <externalReferences>
    <externalReference r:id="rId12"/>
  </externalReferences>
  <definedNames>
    <definedName name="PAIDV">'[1]Previous Payments'!$G$45</definedName>
    <definedName name="PAIDVAT">'[1]Previous Payments'!$L$45</definedName>
    <definedName name="PAIDW">'[1]Previous Payments'!$H$45</definedName>
    <definedName name="PAIDX">'[1]Previous Payments'!$I$45</definedName>
    <definedName name="PAIDY">'[1]Previous Payments'!$J$45</definedName>
    <definedName name="PAIDZ">'[1]Previous Payments'!$M$45</definedName>
    <definedName name="_xlnm.Print_Area" localSheetId="3">'Civil Build Tax Invoice'!$A$1:$Q$140</definedName>
    <definedName name="_xlnm.Print_Area" localSheetId="1">'Input Data'!$A$1:$H$53</definedName>
    <definedName name="_xlnm.Print_Area" localSheetId="0">Notes!$A$1:$B$84</definedName>
    <definedName name="_xlnm.Print_Area" localSheetId="9">'Site staff &amp; Other'!$A$1:$H$63</definedName>
    <definedName name="_xlnm.Print_Area" localSheetId="6">'Time Based'!$A$1:$H$61</definedName>
    <definedName name="_xlnm.Print_Area" localSheetId="7">'Travelling &amp; Subsistence'!$A$1:$I$64</definedName>
    <definedName name="_xlnm.Print_Area" localSheetId="2">'Worked Example'!$A$1:$H$53</definedName>
    <definedName name="_xlnm.Print_Titles" localSheetId="3">'Civil Build Tax Invoice'!$1:$11</definedName>
    <definedName name="_xlnm.Print_Titles" localSheetId="1">'Input Data'!$1:$6</definedName>
    <definedName name="_xlnm.Print_Titles" localSheetId="2">'Worked Example'!$1:$6</definedName>
    <definedName name="SCALE_2006B">Scales!#REF!</definedName>
    <definedName name="SCALE_2007B">Scales!#REF!</definedName>
    <definedName name="SCALE_2008B">Scales!#REF!</definedName>
    <definedName name="SCALE_2009B">Scales!#REF!</definedName>
    <definedName name="SCALE_2010B">Scales!$B$3:$E$10</definedName>
    <definedName name="Z_F2EF8C40_5F38_4711_A114_3A47916B87AA_.wvu.PrintArea" localSheetId="3" hidden="1">'Civil Build Tax Invoice'!$A$1:$Q$88</definedName>
    <definedName name="Z_F2EF8C40_5F38_4711_A114_3A47916B87AA_.wvu.PrintArea" localSheetId="1" hidden="1">'Input Data'!$A$1:$H$53</definedName>
    <definedName name="Z_F2EF8C40_5F38_4711_A114_3A47916B87AA_.wvu.PrintArea" localSheetId="9" hidden="1">'Site staff &amp; Other'!$A$1:$H$63</definedName>
    <definedName name="Z_F2EF8C40_5F38_4711_A114_3A47916B87AA_.wvu.PrintArea" localSheetId="6" hidden="1">'Time Based'!$A$1:$H$61</definedName>
    <definedName name="Z_F2EF8C40_5F38_4711_A114_3A47916B87AA_.wvu.PrintArea" localSheetId="7" hidden="1">'Travelling &amp; Subsistence'!$A$1:$I$64</definedName>
    <definedName name="Z_F2EF8C40_5F38_4711_A114_3A47916B87AA_.wvu.PrintArea" localSheetId="2" hidden="1">'Worked Example'!$A$1:$H$53</definedName>
    <definedName name="Z_F2EF8C40_5F38_4711_A114_3A47916B87AA_.wvu.PrintTitles" localSheetId="3" hidden="1">'Civil Build Tax Invoice'!$2:$12</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G3" i="10" l="1"/>
  <c r="F3" i="9"/>
  <c r="G3" i="7"/>
  <c r="H3" i="6"/>
  <c r="F3" i="8"/>
  <c r="F2" i="5"/>
  <c r="B5" i="3"/>
  <c r="H5" i="3"/>
  <c r="C3" i="10"/>
  <c r="C3" i="9"/>
  <c r="C3" i="7"/>
  <c r="C3" i="6"/>
  <c r="D3" i="8"/>
  <c r="D2" i="5"/>
  <c r="M4" i="3"/>
  <c r="A82" i="1"/>
  <c r="F32" i="2"/>
  <c r="K5" i="4" s="1"/>
  <c r="Q56" i="3"/>
  <c r="E9" i="2"/>
  <c r="H39" i="2" s="1"/>
  <c r="H41" i="2"/>
  <c r="Q114" i="3" s="1"/>
  <c r="Q34" i="3" s="1"/>
  <c r="I7" i="4"/>
  <c r="O55" i="3"/>
  <c r="C32" i="11"/>
  <c r="G10" i="11"/>
  <c r="E10" i="11"/>
  <c r="K120" i="3"/>
  <c r="K105" i="3"/>
  <c r="C32" i="2"/>
  <c r="G10" i="2"/>
  <c r="E10" i="2"/>
  <c r="K2" i="5"/>
  <c r="D5" i="5" s="1"/>
  <c r="D7" i="5"/>
  <c r="D8" i="5"/>
  <c r="D11" i="5"/>
  <c r="D12" i="5"/>
  <c r="D15" i="5"/>
  <c r="D16" i="5"/>
  <c r="D18" i="5"/>
  <c r="D19" i="5"/>
  <c r="D20" i="5"/>
  <c r="D22" i="5"/>
  <c r="D23" i="5"/>
  <c r="D24" i="5"/>
  <c r="D26" i="5"/>
  <c r="D27" i="5"/>
  <c r="D28" i="5"/>
  <c r="D30" i="5"/>
  <c r="D31" i="5"/>
  <c r="D32" i="5"/>
  <c r="D34" i="5"/>
  <c r="D35" i="5"/>
  <c r="D36" i="5"/>
  <c r="D38" i="5"/>
  <c r="D39" i="5"/>
  <c r="D40" i="5"/>
  <c r="K7" i="5"/>
  <c r="M7" i="5" s="1"/>
  <c r="K9" i="5"/>
  <c r="M9" i="5" s="1"/>
  <c r="K11" i="5"/>
  <c r="M11" i="5" s="1"/>
  <c r="K13" i="5"/>
  <c r="M13" i="5" s="1"/>
  <c r="K15" i="5"/>
  <c r="M15" i="5" s="1"/>
  <c r="K17" i="5"/>
  <c r="M17" i="5" s="1"/>
  <c r="K19" i="5"/>
  <c r="M19" i="5" s="1"/>
  <c r="K21" i="5"/>
  <c r="M21" i="5" s="1"/>
  <c r="K23" i="5"/>
  <c r="M23" i="5" s="1"/>
  <c r="K25" i="5"/>
  <c r="M25" i="5" s="1"/>
  <c r="K27" i="5"/>
  <c r="M27" i="5" s="1"/>
  <c r="K29" i="5"/>
  <c r="M29" i="5" s="1"/>
  <c r="K31" i="5"/>
  <c r="M31" i="5" s="1"/>
  <c r="K33" i="5"/>
  <c r="M33" i="5" s="1"/>
  <c r="K35" i="5"/>
  <c r="M35" i="5" s="1"/>
  <c r="K37" i="5"/>
  <c r="M37" i="5" s="1"/>
  <c r="K39" i="5"/>
  <c r="M39" i="5" s="1"/>
  <c r="K41" i="5"/>
  <c r="M41" i="5" s="1"/>
  <c r="I18" i="10"/>
  <c r="I20" i="10" s="1"/>
  <c r="Q72" i="3" s="1"/>
  <c r="O91" i="3" s="1"/>
  <c r="O90" i="3"/>
  <c r="E42" i="5"/>
  <c r="L5" i="5" s="1"/>
  <c r="L42" i="5" s="1"/>
  <c r="C42" i="5"/>
  <c r="J5" i="5" s="1"/>
  <c r="J42" i="5" s="1"/>
  <c r="H62" i="8"/>
  <c r="C90" i="3" s="1"/>
  <c r="I64" i="6"/>
  <c r="F90" i="3" s="1"/>
  <c r="I62" i="7"/>
  <c r="I90" i="3" s="1"/>
  <c r="H62" i="9"/>
  <c r="H64" i="9" s="1"/>
  <c r="K90" i="3" s="1"/>
  <c r="E36" i="2"/>
  <c r="H27" i="8"/>
  <c r="H12" i="8"/>
  <c r="I25" i="6"/>
  <c r="I20" i="7"/>
  <c r="H37" i="9"/>
  <c r="H4" i="11"/>
  <c r="E3" i="11"/>
  <c r="E9" i="11"/>
  <c r="E17" i="11"/>
  <c r="E18" i="11"/>
  <c r="E20" i="11"/>
  <c r="A21" i="11" s="1"/>
  <c r="F32" i="11"/>
  <c r="H38" i="11" s="1"/>
  <c r="H44" i="11"/>
  <c r="E45" i="11"/>
  <c r="F45" i="11"/>
  <c r="G45" i="11"/>
  <c r="G46" i="11"/>
  <c r="G53" i="11"/>
  <c r="H53" i="11" s="1"/>
  <c r="B7" i="3"/>
  <c r="Q2" i="3"/>
  <c r="E20" i="2"/>
  <c r="E3" i="2"/>
  <c r="G114" i="3"/>
  <c r="I114" i="3"/>
  <c r="M114" i="3"/>
  <c r="M115" i="3"/>
  <c r="O114" i="3"/>
  <c r="H45" i="8"/>
  <c r="I48" i="6"/>
  <c r="I60" i="6"/>
  <c r="I8" i="7"/>
  <c r="I9" i="7"/>
  <c r="I10" i="7"/>
  <c r="I11" i="7"/>
  <c r="I12" i="7"/>
  <c r="I13" i="7"/>
  <c r="I14" i="7"/>
  <c r="I21" i="7"/>
  <c r="I22" i="7"/>
  <c r="I23" i="7"/>
  <c r="I24" i="7"/>
  <c r="I25" i="7"/>
  <c r="I26" i="7"/>
  <c r="I27" i="7"/>
  <c r="I28" i="7"/>
  <c r="I34" i="7"/>
  <c r="I35" i="7"/>
  <c r="I36" i="7"/>
  <c r="I37" i="7"/>
  <c r="I38" i="7"/>
  <c r="I39" i="7"/>
  <c r="I40" i="7"/>
  <c r="I46" i="7"/>
  <c r="I47" i="7"/>
  <c r="I48" i="7"/>
  <c r="I49" i="7"/>
  <c r="I50" i="7"/>
  <c r="I51" i="7"/>
  <c r="I52" i="7"/>
  <c r="I53" i="7"/>
  <c r="I54" i="7"/>
  <c r="I55" i="7"/>
  <c r="I56" i="7"/>
  <c r="I57" i="7"/>
  <c r="I58" i="7"/>
  <c r="H7" i="9"/>
  <c r="H22" i="9"/>
  <c r="H52" i="9"/>
  <c r="H59" i="9" s="1"/>
  <c r="C16" i="3"/>
  <c r="E17" i="2"/>
  <c r="K128" i="3"/>
  <c r="O128" i="3"/>
  <c r="K131" i="3"/>
  <c r="O131" i="3"/>
  <c r="K134" i="3"/>
  <c r="O134" i="3"/>
  <c r="K137" i="3"/>
  <c r="O137" i="3"/>
  <c r="I26" i="6"/>
  <c r="I27" i="6"/>
  <c r="I28" i="6"/>
  <c r="I29" i="6"/>
  <c r="I30" i="6"/>
  <c r="I31" i="6"/>
  <c r="I32" i="6"/>
  <c r="I33" i="6"/>
  <c r="I34" i="6"/>
  <c r="Q93" i="3"/>
  <c r="L2" i="3"/>
  <c r="A21" i="3"/>
  <c r="H8" i="9"/>
  <c r="H9" i="9"/>
  <c r="H10" i="9"/>
  <c r="H11" i="9"/>
  <c r="H12" i="9"/>
  <c r="H13" i="9"/>
  <c r="H14" i="9"/>
  <c r="H15" i="9"/>
  <c r="H16" i="9"/>
  <c r="H23" i="9"/>
  <c r="H24" i="9"/>
  <c r="H25" i="9"/>
  <c r="H26" i="9"/>
  <c r="H27" i="9"/>
  <c r="H28" i="9"/>
  <c r="H29" i="9"/>
  <c r="H30" i="9"/>
  <c r="H31" i="9"/>
  <c r="H38" i="9"/>
  <c r="H39" i="9"/>
  <c r="H40" i="9"/>
  <c r="H41" i="9"/>
  <c r="H42" i="9"/>
  <c r="H43" i="9"/>
  <c r="H44" i="9"/>
  <c r="H45" i="9"/>
  <c r="H46" i="9"/>
  <c r="H13" i="8"/>
  <c r="H14" i="8"/>
  <c r="H15" i="8"/>
  <c r="H16" i="8"/>
  <c r="H17" i="8"/>
  <c r="H18" i="8"/>
  <c r="H19" i="8"/>
  <c r="H20" i="8"/>
  <c r="H21" i="8"/>
  <c r="H28" i="8"/>
  <c r="H29" i="8"/>
  <c r="H30" i="8"/>
  <c r="H31" i="8"/>
  <c r="H32" i="8"/>
  <c r="H33" i="8"/>
  <c r="H34" i="8"/>
  <c r="H35" i="8"/>
  <c r="H36" i="8"/>
  <c r="H37" i="8"/>
  <c r="H38" i="8"/>
  <c r="H39" i="8"/>
  <c r="H40" i="8"/>
  <c r="H46" i="8"/>
  <c r="H47" i="8"/>
  <c r="H48" i="8"/>
  <c r="H49" i="8"/>
  <c r="H50" i="8"/>
  <c r="H51" i="8"/>
  <c r="H52" i="8"/>
  <c r="H53" i="8"/>
  <c r="H54" i="8"/>
  <c r="H55" i="8"/>
  <c r="H56" i="8"/>
  <c r="H57" i="8"/>
  <c r="H58" i="8"/>
  <c r="F5" i="5"/>
  <c r="A6" i="5"/>
  <c r="A7" i="5" s="1"/>
  <c r="A8" i="5" s="1"/>
  <c r="F7" i="5"/>
  <c r="H7" i="5"/>
  <c r="F8" i="5"/>
  <c r="H8" i="5"/>
  <c r="H9" i="5" s="1"/>
  <c r="H10" i="5" s="1"/>
  <c r="H11" i="5" s="1"/>
  <c r="H12" i="5" s="1"/>
  <c r="H13" i="5" s="1"/>
  <c r="H14" i="5" s="1"/>
  <c r="H15" i="5" s="1"/>
  <c r="H16" i="5" s="1"/>
  <c r="H17" i="5" s="1"/>
  <c r="H18" i="5" s="1"/>
  <c r="H19" i="5" s="1"/>
  <c r="H20" i="5" s="1"/>
  <c r="H21" i="5" s="1"/>
  <c r="H22" i="5" s="1"/>
  <c r="H23" i="5" s="1"/>
  <c r="H24" i="5" s="1"/>
  <c r="H25" i="5" s="1"/>
  <c r="H26" i="5" s="1"/>
  <c r="H27" i="5" s="1"/>
  <c r="H28" i="5" s="1"/>
  <c r="H29" i="5" s="1"/>
  <c r="H30" i="5" s="1"/>
  <c r="H31" i="5" s="1"/>
  <c r="H32" i="5" s="1"/>
  <c r="H33" i="5" s="1"/>
  <c r="H34" i="5" s="1"/>
  <c r="H35" i="5" s="1"/>
  <c r="H36" i="5" s="1"/>
  <c r="H37" i="5" s="1"/>
  <c r="H38" i="5" s="1"/>
  <c r="H39" i="5" s="1"/>
  <c r="H40" i="5" s="1"/>
  <c r="H41" i="5" s="1"/>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F11" i="5"/>
  <c r="F12" i="5"/>
  <c r="F15" i="5"/>
  <c r="F16" i="5"/>
  <c r="F18" i="5"/>
  <c r="F19" i="5"/>
  <c r="F20" i="5"/>
  <c r="F22" i="5"/>
  <c r="F23" i="5"/>
  <c r="F24" i="5"/>
  <c r="F26" i="5"/>
  <c r="F27" i="5"/>
  <c r="F28" i="5"/>
  <c r="F30" i="5"/>
  <c r="F31" i="5"/>
  <c r="F32" i="5"/>
  <c r="F34" i="5"/>
  <c r="F35" i="5"/>
  <c r="F36" i="5"/>
  <c r="F38" i="5"/>
  <c r="F39" i="5"/>
  <c r="F40" i="5"/>
  <c r="Q5" i="3"/>
  <c r="P4" i="3"/>
  <c r="B6" i="3"/>
  <c r="M7" i="3"/>
  <c r="P7" i="3"/>
  <c r="B8" i="3"/>
  <c r="M8" i="3"/>
  <c r="Q8" i="3"/>
  <c r="B9" i="3"/>
  <c r="M9" i="3"/>
  <c r="Q9" i="3"/>
  <c r="B10" i="3"/>
  <c r="M10" i="3"/>
  <c r="O10" i="3"/>
  <c r="Q10" i="3"/>
  <c r="B11" i="3"/>
  <c r="K11" i="3"/>
  <c r="M11" i="3"/>
  <c r="O11" i="3"/>
  <c r="B13" i="3"/>
  <c r="P13" i="3"/>
  <c r="B14" i="3"/>
  <c r="Q14" i="3"/>
  <c r="B15" i="3"/>
  <c r="Q15" i="3"/>
  <c r="C17" i="3"/>
  <c r="Q17" i="3"/>
  <c r="B18" i="3"/>
  <c r="Q18" i="3"/>
  <c r="B19" i="3"/>
  <c r="Q19" i="3"/>
  <c r="O20" i="3"/>
  <c r="C21" i="3"/>
  <c r="L21" i="3"/>
  <c r="E18" i="2"/>
  <c r="E45" i="2"/>
  <c r="F45" i="2"/>
  <c r="G45" i="2"/>
  <c r="G53" i="2"/>
  <c r="H53" i="2" s="1"/>
  <c r="A46" i="2"/>
  <c r="G46" i="2"/>
  <c r="Q108" i="3" l="1"/>
  <c r="Q30" i="3" s="1"/>
  <c r="M108" i="3"/>
  <c r="M109" i="3"/>
  <c r="O108" i="3"/>
  <c r="I108" i="3"/>
  <c r="H17" i="9"/>
  <c r="I41" i="7"/>
  <c r="I29" i="7"/>
  <c r="H39" i="11"/>
  <c r="H41" i="11"/>
  <c r="K108" i="3"/>
  <c r="I6" i="4"/>
  <c r="H50" i="2"/>
  <c r="I35" i="6"/>
  <c r="H52" i="11"/>
  <c r="H40" i="11"/>
  <c r="K114" i="3"/>
  <c r="I5" i="4"/>
  <c r="H52" i="2"/>
  <c r="H49" i="2"/>
  <c r="H37" i="2"/>
  <c r="H32" i="9"/>
  <c r="I59" i="7"/>
  <c r="I15" i="7"/>
  <c r="I61" i="7" s="1"/>
  <c r="Q64" i="3" s="1"/>
  <c r="I91" i="3" s="1"/>
  <c r="I92" i="3" s="1"/>
  <c r="H49" i="11"/>
  <c r="H37" i="11"/>
  <c r="O92" i="3"/>
  <c r="K102" i="3"/>
  <c r="K117" i="3"/>
  <c r="K6" i="4"/>
  <c r="H51" i="2"/>
  <c r="H43" i="2"/>
  <c r="H59" i="8"/>
  <c r="H22" i="8"/>
  <c r="L5" i="4"/>
  <c r="M103" i="3"/>
  <c r="Q102" i="3"/>
  <c r="O102" i="3"/>
  <c r="M102" i="3"/>
  <c r="H41" i="8"/>
  <c r="H61" i="8" s="1"/>
  <c r="Q60" i="3" s="1"/>
  <c r="I63" i="6"/>
  <c r="Q63" i="3" s="1"/>
  <c r="H47" i="9"/>
  <c r="D14" i="5"/>
  <c r="F14" i="5" s="1"/>
  <c r="D10" i="5"/>
  <c r="F10" i="5" s="1"/>
  <c r="D6" i="5"/>
  <c r="F6" i="5" s="1"/>
  <c r="H51" i="11"/>
  <c r="A46" i="11"/>
  <c r="E36" i="11"/>
  <c r="H43" i="11"/>
  <c r="H34" i="11"/>
  <c r="K40" i="5"/>
  <c r="M40" i="5" s="1"/>
  <c r="K38" i="5"/>
  <c r="M38" i="5" s="1"/>
  <c r="K36" i="5"/>
  <c r="M36" i="5" s="1"/>
  <c r="K34" i="5"/>
  <c r="M34" i="5" s="1"/>
  <c r="K32" i="5"/>
  <c r="M32" i="5" s="1"/>
  <c r="K30" i="5"/>
  <c r="M30" i="5" s="1"/>
  <c r="K28" i="5"/>
  <c r="M28" i="5" s="1"/>
  <c r="K26" i="5"/>
  <c r="M26" i="5" s="1"/>
  <c r="K24" i="5"/>
  <c r="M24" i="5" s="1"/>
  <c r="K22" i="5"/>
  <c r="M22" i="5" s="1"/>
  <c r="K20" i="5"/>
  <c r="M20" i="5" s="1"/>
  <c r="K18" i="5"/>
  <c r="M18" i="5" s="1"/>
  <c r="K16" i="5"/>
  <c r="M16" i="5" s="1"/>
  <c r="K14" i="5"/>
  <c r="M14" i="5" s="1"/>
  <c r="K12" i="5"/>
  <c r="M12" i="5" s="1"/>
  <c r="K10" i="5"/>
  <c r="M10" i="5" s="1"/>
  <c r="K8" i="5"/>
  <c r="M8" i="5" s="1"/>
  <c r="K6" i="5"/>
  <c r="M6" i="5" s="1"/>
  <c r="D41" i="5"/>
  <c r="F41" i="5" s="1"/>
  <c r="D37" i="5"/>
  <c r="F37" i="5" s="1"/>
  <c r="D33" i="5"/>
  <c r="F33" i="5" s="1"/>
  <c r="D29" i="5"/>
  <c r="F29" i="5" s="1"/>
  <c r="D25" i="5"/>
  <c r="F25" i="5" s="1"/>
  <c r="D21" i="5"/>
  <c r="F21" i="5" s="1"/>
  <c r="D17" i="5"/>
  <c r="F17" i="5" s="1"/>
  <c r="D13" i="5"/>
  <c r="F13" i="5" s="1"/>
  <c r="D9" i="5"/>
  <c r="F9" i="5" s="1"/>
  <c r="K111" i="3"/>
  <c r="K123" i="3"/>
  <c r="K7" i="4"/>
  <c r="H44" i="2"/>
  <c r="H42" i="2"/>
  <c r="H40" i="2"/>
  <c r="H38" i="2"/>
  <c r="A21" i="2"/>
  <c r="H50" i="11"/>
  <c r="H42" i="11"/>
  <c r="H45" i="11" s="1"/>
  <c r="D26" i="11" s="1"/>
  <c r="H34" i="2"/>
  <c r="H61" i="9" l="1"/>
  <c r="H63" i="9" s="1"/>
  <c r="Q65" i="3" s="1"/>
  <c r="Q120" i="3"/>
  <c r="Q38" i="3" s="1"/>
  <c r="G120" i="3"/>
  <c r="O120" i="3"/>
  <c r="I120" i="3"/>
  <c r="M120" i="3"/>
  <c r="M121" i="3"/>
  <c r="Q128" i="3"/>
  <c r="M128" i="3"/>
  <c r="M129" i="3"/>
  <c r="Q134" i="3"/>
  <c r="Q49" i="3" s="1"/>
  <c r="M135" i="3"/>
  <c r="I134" i="3"/>
  <c r="M134" i="3"/>
  <c r="M137" i="3"/>
  <c r="Q137" i="3"/>
  <c r="Q51" i="3" s="1"/>
  <c r="G137" i="3"/>
  <c r="M138" i="3"/>
  <c r="I137" i="3"/>
  <c r="L6" i="4"/>
  <c r="L7" i="4"/>
  <c r="F42" i="5"/>
  <c r="I131" i="3"/>
  <c r="M131" i="3"/>
  <c r="Q131" i="3"/>
  <c r="Q47" i="3" s="1"/>
  <c r="M132" i="3"/>
  <c r="M106" i="3"/>
  <c r="O105" i="3"/>
  <c r="I105" i="3"/>
  <c r="Q105" i="3"/>
  <c r="Q28" i="3" s="1"/>
  <c r="M105" i="3"/>
  <c r="M112" i="3"/>
  <c r="I111" i="3"/>
  <c r="O111" i="3"/>
  <c r="Q111" i="3"/>
  <c r="Q32" i="3" s="1"/>
  <c r="M111" i="3"/>
  <c r="D42" i="5"/>
  <c r="K5" i="5" s="1"/>
  <c r="I117" i="3"/>
  <c r="M117" i="3"/>
  <c r="M118" i="3"/>
  <c r="Q117" i="3"/>
  <c r="Q36" i="3" s="1"/>
  <c r="G117" i="3"/>
  <c r="O117" i="3"/>
  <c r="H45" i="2"/>
  <c r="M123" i="3"/>
  <c r="E123" i="3"/>
  <c r="M124" i="3"/>
  <c r="G123" i="3"/>
  <c r="O123" i="3"/>
  <c r="Q123" i="3"/>
  <c r="Q40" i="3" s="1"/>
  <c r="I123" i="3"/>
  <c r="Q26" i="3"/>
  <c r="F91" i="3"/>
  <c r="F92" i="3" s="1"/>
  <c r="K91" i="3" l="1"/>
  <c r="K92" i="3" s="1"/>
  <c r="Q67" i="3"/>
  <c r="G16" i="6"/>
  <c r="I16" i="6" s="1"/>
  <c r="G12" i="6"/>
  <c r="I12" i="6" s="1"/>
  <c r="G8" i="6"/>
  <c r="I8" i="6" s="1"/>
  <c r="G15" i="6"/>
  <c r="I15" i="6" s="1"/>
  <c r="G11" i="6"/>
  <c r="I11" i="6" s="1"/>
  <c r="G7" i="6"/>
  <c r="I7" i="6" s="1"/>
  <c r="G14" i="6"/>
  <c r="I14" i="6" s="1"/>
  <c r="G10" i="6"/>
  <c r="I10" i="6" s="1"/>
  <c r="G13" i="6"/>
  <c r="I13" i="6" s="1"/>
  <c r="G9" i="6"/>
  <c r="I9" i="6" s="1"/>
  <c r="Q140" i="3"/>
  <c r="Q45" i="3"/>
  <c r="Q53" i="3" s="1"/>
  <c r="Q126" i="3"/>
  <c r="Q96" i="3"/>
  <c r="Q98" i="3" s="1"/>
  <c r="Q58" i="3" s="1"/>
  <c r="D26" i="2"/>
  <c r="C20" i="3" s="1"/>
  <c r="Q21" i="3"/>
  <c r="Q42" i="3"/>
  <c r="K42" i="5"/>
  <c r="Q69" i="3" s="1"/>
  <c r="M5" i="5"/>
  <c r="M42" i="5" s="1"/>
  <c r="I42" i="5" s="1"/>
  <c r="M90" i="3" s="1"/>
  <c r="I17" i="6" l="1"/>
  <c r="Q59" i="3" s="1"/>
  <c r="Q61" i="3"/>
  <c r="C91" i="3" s="1"/>
  <c r="C92" i="3" s="1"/>
  <c r="Q54" i="3"/>
  <c r="Q55" i="3" s="1"/>
  <c r="Q68" i="3"/>
  <c r="I70" i="3" s="1"/>
  <c r="O96" i="3"/>
  <c r="M96" i="3"/>
  <c r="K96" i="3"/>
  <c r="B90" i="3"/>
  <c r="Q70" i="3" l="1"/>
  <c r="M71" i="3" s="1"/>
  <c r="Q71" i="3" s="1"/>
  <c r="M91" i="3" s="1"/>
  <c r="M92" i="3" s="1"/>
  <c r="I73" i="3"/>
  <c r="Q90" i="3"/>
  <c r="B91" i="3"/>
  <c r="Q91" i="3" l="1"/>
  <c r="Q73" i="3"/>
  <c r="B92" i="3"/>
  <c r="Q92" i="3" s="1"/>
</calcChain>
</file>

<file path=xl/comments1.xml><?xml version="1.0" encoding="utf-8"?>
<comments xmlns="http://schemas.openxmlformats.org/spreadsheetml/2006/main">
  <authors>
    <author>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10"/>
            <color indexed="10"/>
            <rFont val="Tahoma"/>
            <family val="2"/>
          </rPr>
          <t>AMOUNT APPROVED BY THE D: PM</t>
        </r>
        <r>
          <rPr>
            <sz val="8"/>
            <color indexed="81"/>
            <rFont val="Tahoma"/>
            <family val="2"/>
          </rPr>
          <t xml:space="preserve">
</t>
        </r>
      </text>
    </comment>
    <comment ref="D17" authorId="0">
      <text>
        <r>
          <rPr>
            <sz val="12"/>
            <color indexed="10"/>
            <rFont val="Tahoma"/>
            <family val="2"/>
          </rPr>
          <t>Type "None" if not registered otherwise insert the registration number.</t>
        </r>
      </text>
    </comment>
    <comment ref="D20" authorId="0">
      <text>
        <r>
          <rPr>
            <sz val="12"/>
            <color indexed="10"/>
            <rFont val="Tahoma"/>
            <family val="2"/>
          </rPr>
          <t>According to your contract with DPW</t>
        </r>
      </text>
    </comment>
    <comment ref="D27" authorId="0">
      <text>
        <r>
          <rPr>
            <sz val="12"/>
            <color indexed="10"/>
            <rFont val="Tahoma"/>
            <family val="2"/>
          </rPr>
          <t>Insert the percentage tendered . In case of an appointment i.t.o the Standard Letter of Appointment, insert 100.</t>
        </r>
      </text>
    </comment>
  </commentList>
</comments>
</file>

<file path=xl/comments2.xml><?xml version="1.0" encoding="utf-8"?>
<comments xmlns="http://schemas.openxmlformats.org/spreadsheetml/2006/main">
  <authors>
    <author>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sz val="12"/>
            <color indexed="10"/>
            <rFont val="Tahoma"/>
            <family val="2"/>
          </rPr>
          <t>Type "None" if not registered otherwise insert the registration number.</t>
        </r>
      </text>
    </comment>
    <comment ref="D20" authorId="0">
      <text>
        <r>
          <rPr>
            <sz val="12"/>
            <color indexed="10"/>
            <rFont val="Tahoma"/>
            <family val="2"/>
          </rPr>
          <t>According to your contract with DPW</t>
        </r>
      </text>
    </comment>
    <comment ref="D27" authorId="0">
      <text>
        <r>
          <rPr>
            <sz val="12"/>
            <color indexed="10"/>
            <rFont val="Tahoma"/>
            <family val="2"/>
          </rPr>
          <t>Insert the percentage tendered . In case of an appointment i.t.o the Standard Letter of Appointment, insert 100.</t>
        </r>
      </text>
    </comment>
  </commentList>
</comments>
</file>

<file path=xl/comments3.xml><?xml version="1.0" encoding="utf-8"?>
<comments xmlns="http://schemas.openxmlformats.org/spreadsheetml/2006/main">
  <authors>
    <author>Ron Naicker</author>
  </authors>
  <commentList>
    <comment ref="H41"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<sst xmlns="http://schemas.openxmlformats.org/spreadsheetml/2006/main" count="692" uniqueCount="403">
  <si>
    <t>PLUS VAT @</t>
  </si>
  <si>
    <t xml:space="preserve"> x</t>
  </si>
  <si>
    <t xml:space="preserve"> x {</t>
  </si>
  <si>
    <t>)}=</t>
  </si>
  <si>
    <t>Date</t>
  </si>
  <si>
    <t>Rate</t>
  </si>
  <si>
    <t xml:space="preserve">Hours </t>
  </si>
  <si>
    <t>Total</t>
  </si>
  <si>
    <t>Amount</t>
  </si>
  <si>
    <t>DATE</t>
  </si>
  <si>
    <t>Hours</t>
  </si>
  <si>
    <t>Hotel Name</t>
  </si>
  <si>
    <t>Delivered to</t>
  </si>
  <si>
    <t>Size</t>
  </si>
  <si>
    <t>Type</t>
  </si>
  <si>
    <t>2. Duplicating</t>
  </si>
  <si>
    <t>Description of Document</t>
  </si>
  <si>
    <t>Pages</t>
  </si>
  <si>
    <t>PAYMENT CERTIFICATE NO:</t>
  </si>
  <si>
    <t>SERVICE:</t>
  </si>
  <si>
    <t>OF</t>
  </si>
  <si>
    <t>AMOUNT DUE</t>
  </si>
  <si>
    <t>NOTE:</t>
  </si>
  <si>
    <t>x</t>
  </si>
  <si>
    <t>Designation</t>
  </si>
  <si>
    <t>TOTAL FEES (c) TIME BASED</t>
  </si>
  <si>
    <t>DATE APPOINTED :</t>
  </si>
  <si>
    <t>TARIFF OF FEES TO APPLY :</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</si>
  <si>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</si>
  <si>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</si>
  <si>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</si>
  <si>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</si>
  <si>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</si>
  <si>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</si>
  <si>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</si>
  <si>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</si>
  <si>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</si>
  <si>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</si>
  <si>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</si>
  <si>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</si>
  <si>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</si>
  <si>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</si>
  <si>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</si>
  <si>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</si>
  <si>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</si>
  <si>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</si>
  <si>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</si>
  <si>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</si>
  <si>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</si>
  <si>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</si>
  <si>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</si>
  <si>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</si>
  <si>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</si>
  <si>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</si>
  <si>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</si>
  <si>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</si>
  <si>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</si>
  <si>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</si>
  <si>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</si>
  <si>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</si>
  <si>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</si>
  <si>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</si>
  <si>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</si>
  <si>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</si>
  <si>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</si>
  <si>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Duplicating Total</t>
  </si>
  <si>
    <t>3. Covers and Binders</t>
  </si>
  <si>
    <t>No of Documents</t>
  </si>
  <si>
    <t>Covers &amp; Binders Total</t>
  </si>
  <si>
    <t>4. Printing Costs</t>
  </si>
  <si>
    <t>No of Prints</t>
  </si>
  <si>
    <t>Drawing Numbers</t>
  </si>
  <si>
    <t>Printing Total</t>
  </si>
  <si>
    <t>SCHEDULE Y: SITE STAFF &amp; OTHER CHARGES</t>
  </si>
  <si>
    <t>Month</t>
  </si>
  <si>
    <t>Claimed Hours</t>
  </si>
  <si>
    <t>Part Time Supervision Total</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</si>
  <si>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</si>
  <si>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</si>
  <si>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</si>
  <si>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</si>
  <si>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</si>
  <si>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</si>
  <si>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</si>
  <si>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</si>
  <si>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</si>
  <si>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</si>
  <si>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</si>
  <si>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</si>
  <si>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</si>
  <si>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</si>
  <si>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</si>
  <si>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</si>
  <si>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</si>
  <si>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</si>
  <si>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</si>
  <si>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</si>
  <si>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</si>
  <si>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</si>
  <si>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</si>
  <si>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</si>
  <si>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</si>
  <si>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</si>
  <si>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</si>
  <si>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</si>
  <si>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</si>
  <si>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</si>
  <si>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</si>
  <si>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</si>
  <si>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</si>
  <si>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</si>
  <si>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CONSULTANT'S REF. NUMBER   :</t>
  </si>
  <si>
    <t>+</t>
  </si>
  <si>
    <t>CLAIM</t>
  </si>
  <si>
    <t xml:space="preserve"> Report: Time Based fees </t>
  </si>
  <si>
    <t>TYPE OF PROJECT:</t>
  </si>
  <si>
    <r>
      <t xml:space="preserve">1. Time Based fees: </t>
    </r>
    <r>
      <rPr>
        <b/>
        <sz val="11"/>
        <color indexed="10"/>
        <rFont val="Arial"/>
        <family val="2"/>
      </rPr>
      <t>Report stage</t>
    </r>
    <r>
      <rPr>
        <b/>
        <sz val="11"/>
        <rFont val="Arial"/>
        <family val="2"/>
      </rPr>
      <t xml:space="preserve"> (Only if specifically appointed as such)</t>
    </r>
  </si>
  <si>
    <t>TRAVELLING &amp; SUBSISTENCE CHARGES</t>
  </si>
  <si>
    <t>1. Travelling Time</t>
  </si>
  <si>
    <t>Approved Hours</t>
  </si>
  <si>
    <t>DATE OF INVOICE</t>
  </si>
  <si>
    <t>TOTAL BASIC FEE</t>
  </si>
  <si>
    <t>VALUE FOR CALCULATION PURPOSES</t>
  </si>
  <si>
    <t>DUPLICATES NOT AFFECTED BY ANY FACTOR OTHER THAN .25.</t>
  </si>
  <si>
    <t>FEES (c ): TIME BASED</t>
  </si>
  <si>
    <t>FEES (d): EXPENSES AND COSTS (DISBURSEMENTS)</t>
  </si>
  <si>
    <t>TOTAL FEES (d) EXPENSES AND COSTS (DISBURSEMENTS)</t>
  </si>
  <si>
    <t>CIVIL ENGINEERS' BUILDING PROJECTS</t>
  </si>
  <si>
    <r>
      <t xml:space="preserve">REPORT STAGE </t>
    </r>
    <r>
      <rPr>
        <b/>
        <sz val="10"/>
        <color indexed="10"/>
        <rFont val="Arial"/>
        <family val="2"/>
      </rPr>
      <t>(If specifically appointed for this stage only )</t>
    </r>
  </si>
  <si>
    <t>GROUND RULES</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</si>
  <si>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</si>
  <si>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</si>
  <si>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</si>
  <si>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</si>
  <si>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</si>
  <si>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</si>
  <si>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</si>
  <si>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</si>
  <si>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FEES CODE (YEAR)</t>
  </si>
  <si>
    <t>Tel</t>
  </si>
  <si>
    <t>TELEPHONE &amp; FACSIMILE NUMBERS</t>
  </si>
  <si>
    <t>N</t>
  </si>
  <si>
    <t>INTERNAL WATER AND DRAINAGE IN BUILDINGS NOT AFFECTED BY ANY OTHER FACTOR THAN 1.25.</t>
  </si>
  <si>
    <t>DUPLICATED EXISTING FACILITIES AFFECTED BY 0.25 &amp; 1.25 FACTORS ONLY.</t>
  </si>
  <si>
    <t>INTERNAL WATER AND DRAINAGE IN BUILDINGS IN EXISTING FACILITIES AFFECTED BY 1.25 &amp; 1.25 FACTORS ONLY.</t>
  </si>
  <si>
    <t>INTERNAL WATER AND DRAINAGE IN BUILDINGS IN DUPLICATES AFFECTED BY 1.25 &amp; .25 FACTORS ONLY.</t>
  </si>
  <si>
    <t>INTERNAL WATER AND DRAINAGE IN BUILDINGS IN DUPLICATED EXISTING FACILITIES AFFECTED BY 1.25, 0.25 &amp; 1.25 FACTORS ONLY.</t>
  </si>
  <si>
    <t>ALTERATIONS TO EXISTING FACILITIES NOT AFFECTED BY ANY FACTOR OTHER THAN 1.25.</t>
  </si>
  <si>
    <t xml:space="preserve">WORK NOT AFFECTED BY ANY FACTORS </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</si>
  <si>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</si>
  <si>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CONSTRUCTION MONITORING ONLY</t>
  </si>
  <si>
    <t>Cell</t>
  </si>
  <si>
    <t>TAX INVOICE</t>
  </si>
  <si>
    <t>2. VALUE OF ALL ALTERATIONS TO EXISTING FACILITIES NOT AFFECTED BY ANY FACTOR OTHER THAN 1.25.</t>
  </si>
  <si>
    <t>3. VALUE OF DUPLICATES NOT AFFECTED BY ANY FACTOR OTHER THAN 0.25.</t>
  </si>
  <si>
    <t>4. VALUE OF INTERNAL WATER AND DRAINAGE IN BUILDINGS NOT AFFECTED BY ANY FACTOR OTHER THAN 1.25.</t>
  </si>
  <si>
    <t xml:space="preserve">1. VALUE OF WORK COMPLETED NOT AFFECTED BY ANY FACTORS. </t>
  </si>
  <si>
    <t>2. VALUE OF ALL ALTERATIONS TO EXISTING FACILITIES COMPLETED AFFECTED BY THE 1.25 FACTOR.</t>
  </si>
  <si>
    <t>3. VALUE OF INTERNAL WATER AND DRAINAGE WORK IN BUILDINGS COMPLETED NOT AFFECTED BY ANY FACTOR OTHER THAN 1.25.</t>
  </si>
  <si>
    <t>ESTIMATES OR TENDER VALUES?</t>
  </si>
  <si>
    <t>PAYMENT NO</t>
  </si>
  <si>
    <t>1</t>
  </si>
  <si>
    <t>CARRIED OVER</t>
  </si>
  <si>
    <t>38</t>
  </si>
  <si>
    <t>Typing Duplicating &amp; Printing TOTAL Excl VAT</t>
  </si>
  <si>
    <t xml:space="preserve"> Report: Time Based fees Total Excl VAT</t>
  </si>
  <si>
    <t>Site Staff &amp; Other Charges Total Excl VAT</t>
  </si>
  <si>
    <t>TRAVELLING  TIME</t>
  </si>
  <si>
    <t>Travelling  time</t>
  </si>
  <si>
    <t xml:space="preserve">CONSTRUCTION MONITORING  &amp; OTHER </t>
  </si>
  <si>
    <t>INPUT ALL INFORMATION FOR THE WHOLE PROJECT</t>
  </si>
  <si>
    <t>Toll Gates</t>
  </si>
  <si>
    <t>Construction Monitoring &amp; Other: Time Based fees Total Excl VAT</t>
  </si>
  <si>
    <t>Travelling &amp; Public Transport Total Excl VAT</t>
  </si>
  <si>
    <r>
      <t xml:space="preserve">4. Time Based fees: </t>
    </r>
    <r>
      <rPr>
        <b/>
        <sz val="11"/>
        <color indexed="10"/>
        <rFont val="Arial"/>
        <family val="2"/>
      </rPr>
      <t xml:space="preserve"> Other</t>
    </r>
  </si>
  <si>
    <t xml:space="preserve"> Other: Time Based fees Total Excl VAT</t>
  </si>
  <si>
    <t>Travelling Time Total Excl VAT</t>
  </si>
  <si>
    <t>NOTE: ALL ITEMS MUST EXCLUDE VAT</t>
  </si>
  <si>
    <t>NOTE: ALL ITEMS MUST INCLUDE VAT</t>
  </si>
  <si>
    <t>Construction Monitoring: Time Based fees Total Excl VAT</t>
  </si>
  <si>
    <t>Travelling expenses Total</t>
  </si>
  <si>
    <t>ALL ITEMS MUST EXCLUDE VAT</t>
  </si>
  <si>
    <t>Hours claimed</t>
  </si>
  <si>
    <t>BASIC FEE</t>
  </si>
  <si>
    <t>PLUS NON TAXABLE EXPENSES</t>
  </si>
  <si>
    <t>Other Charges Total Incl VAT</t>
  </si>
  <si>
    <t xml:space="preserve">Site Staff &amp; Other Charges Total Incl VAT </t>
  </si>
  <si>
    <t>PERCENTAGE OF FEE TENDERED</t>
  </si>
  <si>
    <t>DUE</t>
  </si>
  <si>
    <t>% OF STANDARD FEES TENDERED FOR PROFESSIONAL SERVICES</t>
  </si>
  <si>
    <t>(Not applicable in case of a tender for professional services)</t>
  </si>
  <si>
    <t>E-MAIL ADDRESS</t>
  </si>
  <si>
    <t>DRAWING NUMBER</t>
  </si>
  <si>
    <t>TEL NO</t>
  </si>
  <si>
    <t>POSTAL ADDRESS:</t>
  </si>
  <si>
    <t>CELL PHONE NO</t>
  </si>
  <si>
    <t>FACSIMILE  NO:</t>
  </si>
  <si>
    <t>COMPANY REGISTRATION NUMBER</t>
  </si>
  <si>
    <t>CLIENT</t>
  </si>
  <si>
    <t>POSTAL ADDRESS</t>
  </si>
  <si>
    <t>POST OFFICE</t>
  </si>
  <si>
    <t>POSTAL CODE</t>
  </si>
  <si>
    <t>STREET &amp; NO</t>
  </si>
  <si>
    <t>TOWN/CITY</t>
  </si>
  <si>
    <t>FAX NO</t>
  </si>
  <si>
    <t>INVOICE NO</t>
  </si>
  <si>
    <t>FAX-TO-EMAIL</t>
  </si>
  <si>
    <t>FILE NUMBER:</t>
  </si>
  <si>
    <t>VAT REGISTRATION NO:</t>
  </si>
  <si>
    <t>DRAWING NO:</t>
  </si>
  <si>
    <t>TOWN</t>
  </si>
  <si>
    <t>BUILDING NAME</t>
  </si>
  <si>
    <t>TEL</t>
  </si>
  <si>
    <t>FAX</t>
  </si>
  <si>
    <t xml:space="preserve">PROJECT MAN: </t>
  </si>
  <si>
    <t>E-MAIL</t>
  </si>
  <si>
    <t>CELL</t>
  </si>
  <si>
    <t>NOTES PERTAINING TO THE COMPLETION OF THE WORKBOOK.</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</si>
  <si>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</si>
  <si>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</si>
  <si>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</si>
  <si>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</si>
  <si>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</si>
  <si>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</si>
  <si>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</si>
  <si>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</si>
  <si>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</si>
  <si>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</si>
  <si>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</si>
  <si>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</si>
  <si>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</si>
  <si>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</si>
  <si>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</si>
  <si>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</si>
  <si>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</si>
  <si>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SCALE_2010B</t>
  </si>
  <si>
    <r>
      <t xml:space="preserve">(A) ESTIMATED OR TENDER VALUES </t>
    </r>
    <r>
      <rPr>
        <b/>
        <sz val="10"/>
        <color indexed="10"/>
        <rFont val="Arial"/>
        <family val="2"/>
      </rPr>
      <t>(STAGES 1 -4)</t>
    </r>
  </si>
  <si>
    <r>
      <t xml:space="preserve">(B) ESTIMATED VALUE FOR DESIGN FEES DURING CONSTRUCTION </t>
    </r>
    <r>
      <rPr>
        <b/>
        <sz val="10"/>
        <color indexed="10"/>
        <rFont val="Arial"/>
        <family val="2"/>
      </rPr>
      <t>(STAGE 5)</t>
    </r>
  </si>
  <si>
    <r>
      <t xml:space="preserve">(D) FINAL MEASURED VALUES INCL. CPA &amp; P&amp;G </t>
    </r>
    <r>
      <rPr>
        <b/>
        <sz val="10"/>
        <color indexed="10"/>
        <rFont val="Arial"/>
        <family val="2"/>
      </rPr>
      <t>(STAGE 6 ONLY)</t>
    </r>
  </si>
  <si>
    <r>
      <t xml:space="preserve">(C) VALUE OF COMPLETED WORK </t>
    </r>
    <r>
      <rPr>
        <b/>
        <sz val="10"/>
        <color indexed="10"/>
        <rFont val="Arial"/>
        <family val="2"/>
      </rPr>
      <t>(STAGE 5 &amp; 6)</t>
    </r>
  </si>
  <si>
    <t>VALUE OF ALL ALTERATIONS TO EXISTING FACILITIES COMPLETED AFFECTED BY THE 1.25 FACTOR.</t>
  </si>
  <si>
    <t>5. VALUE OF INTERNAL WATER AND DRAINAGE IN BUILDINGS IN EXISTING FACILITIES AFFECTED BY 1.25 AND 1.25 FACTORS ONLY.</t>
  </si>
  <si>
    <t>6. VALUE OF WORK IN DUPLICATED EXISTING FACILITIES AFFECTED BY 0.25 AND 1.25 FACTORS ONLY.</t>
  </si>
  <si>
    <t>7. VALUE OF INTERNAL WATER AND DRAINAGE IN BUILDINGS IN DUPLICATES AFFECTED BY 1.25 AND 0.25 FACTORS ONLY.</t>
  </si>
  <si>
    <t>8. VALUE OF INTERNAL WATER AND DRAINAGE IN BUILDINGS IN DUPLICATED EXISTING FACILITIES AFFECTED BY 1.25,  0.25, AND 1.25 FACTORS ONLY.</t>
  </si>
  <si>
    <t>4 VALUE OF INTERNAL WATER AND DRAINAGE WORK IN BUILDINGS IN EXISTING FACILITIES AFFECTED BY 1.25 AND 1.25 FACTORS.</t>
  </si>
  <si>
    <t>WORKBOOK FOR THE CALCULATION OF CONSULTING ENGINEER'S FEES IN TERMS OF THE GUIDELINE FOR SERVICES AND FEES PUBLISHED BY ECSA AND AMENDED BY DPW</t>
  </si>
  <si>
    <t>BUILDING PROJECT</t>
  </si>
  <si>
    <t>DPW PROJECT MANAGER</t>
  </si>
  <si>
    <t>WCS NO:</t>
  </si>
  <si>
    <t>WCS NUMBER</t>
  </si>
  <si>
    <t>DPW FILE NUMBER:</t>
  </si>
  <si>
    <t>NATIONAL DEPARTMENT OF PUBLIC WORKS</t>
  </si>
  <si>
    <t>WCS NO</t>
  </si>
  <si>
    <r>
      <t xml:space="preserve">2. Time Based fees: </t>
    </r>
    <r>
      <rPr>
        <b/>
        <sz val="11"/>
        <color indexed="10"/>
        <rFont val="Arial"/>
        <family val="2"/>
      </rPr>
      <t>Construction monitoring (only after written approval)</t>
    </r>
  </si>
  <si>
    <t>FEE INVOICE FOR CIVIL ENGINEERING SERVICES</t>
  </si>
  <si>
    <t>Corola</t>
  </si>
  <si>
    <t>Trip no</t>
  </si>
  <si>
    <t>ceb10</t>
  </si>
  <si>
    <t>2010 Scales</t>
  </si>
  <si>
    <t>TOTAL PERCENTAGE BASED FEES FOR ALL STAGES</t>
  </si>
  <si>
    <t>FEES (b) CONTRACT ADMINISTRATION &amp; INSPECTION AND CLOSE OUT STAGES</t>
  </si>
  <si>
    <t>FEES (a) INCEPTION, PRELIMINARY DESIGN: CONCEPT AND VIABILITY, DETAIL DESIGN, DOCUMENTATION AND PROCUREMENT STAGES</t>
  </si>
  <si>
    <t xml:space="preserve">1. VALUE OF WORK NOT AFFECTED BY ANY FACTORS </t>
  </si>
  <si>
    <t>TOTAL PERCENTAGE BASED FEES FOR INCEPTION, PRELIMINARY DESIGN: DETAIL DESIGN, DOCUMENTATION AND PROCUREMENT STAGES (a)</t>
  </si>
  <si>
    <t>TOTAL PERCENTAGE BASED FEES FOR CONTRACT ADMINISTRATION &amp; INSPECTION AND CLOSE OUT STAGES (b)</t>
  </si>
  <si>
    <t>WCS CONTRACT NO:</t>
  </si>
  <si>
    <t>WCS CONTRACT NO</t>
  </si>
  <si>
    <t>TO:</t>
  </si>
  <si>
    <t xml:space="preserve">CIVIL ENGINEERING SERVICES: </t>
  </si>
  <si>
    <t>FROM:-</t>
  </si>
  <si>
    <t xml:space="preserve">CONSULTANT REF. </t>
  </si>
  <si>
    <t>ACCOUNTANT:</t>
  </si>
  <si>
    <t>for OFFICE use only:</t>
  </si>
  <si>
    <t>CERTIFIED CORRECT:</t>
  </si>
  <si>
    <t>DIRECTOR:</t>
  </si>
  <si>
    <t>DATE:</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</si>
  <si>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</si>
  <si>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</si>
  <si>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</si>
  <si>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</si>
  <si>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</si>
  <si>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</si>
  <si>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</si>
  <si>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</si>
  <si>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</si>
  <si>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</si>
  <si>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</si>
  <si>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</si>
  <si>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</si>
  <si>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</si>
  <si>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SIGNATURE:</t>
  </si>
  <si>
    <t xml:space="preserve"> </t>
  </si>
  <si>
    <t>ADDRESS</t>
  </si>
  <si>
    <t>%</t>
  </si>
  <si>
    <t>Previuosly claimed</t>
  </si>
  <si>
    <t xml:space="preserve">Typing Total </t>
  </si>
  <si>
    <t>1. Typing expenses for this claim only</t>
  </si>
  <si>
    <t>Claim No</t>
  </si>
  <si>
    <t>CLAIM NO.</t>
  </si>
  <si>
    <t>Total Previuosly claimed</t>
  </si>
  <si>
    <r>
      <t xml:space="preserve">A: Part Time Supervision - </t>
    </r>
    <r>
      <rPr>
        <b/>
        <sz val="11"/>
        <color indexed="10"/>
        <rFont val="Arial"/>
        <family val="2"/>
      </rPr>
      <t>Cannot claim for A AND B</t>
    </r>
  </si>
  <si>
    <r>
      <t xml:space="preserve">B: Full Time Supervision - </t>
    </r>
    <r>
      <rPr>
        <b/>
        <sz val="11"/>
        <color indexed="10"/>
        <rFont val="Arial"/>
        <family val="2"/>
      </rPr>
      <t>Cannot claim for A AND B</t>
    </r>
  </si>
  <si>
    <t>PAGE II   CALCULATIONS</t>
  </si>
  <si>
    <t>ESTIMATES ONLY</t>
  </si>
  <si>
    <t>CONSULTANT NAME</t>
  </si>
  <si>
    <t>OFFICE ADDRESS/ BUILDING NAME</t>
  </si>
  <si>
    <t>CONSULTANT OFFICE ADDRESS</t>
  </si>
  <si>
    <t>CE 56789/001/6</t>
  </si>
  <si>
    <t>P O Box 11111, Boksburg</t>
  </si>
  <si>
    <t>A6089/002/9</t>
  </si>
  <si>
    <t>Brightstar building 214, Peach str 1023, Boksburg</t>
  </si>
  <si>
    <t>011 769 3456</t>
  </si>
  <si>
    <t>0823446756</t>
  </si>
  <si>
    <t>011 769 3011</t>
  </si>
  <si>
    <t>je@telkom.net</t>
  </si>
  <si>
    <t>23456778695</t>
  </si>
  <si>
    <t>400-45678-10</t>
  </si>
  <si>
    <t>ServiceDPW567/102</t>
  </si>
  <si>
    <t>Paul Mashinga</t>
  </si>
  <si>
    <t>Paul.mashinga@dpw.gov.za</t>
  </si>
  <si>
    <t>012 337 2345</t>
  </si>
  <si>
    <t>082 699 3459</t>
  </si>
  <si>
    <t>0866100300</t>
  </si>
  <si>
    <t>John Engineer CC</t>
  </si>
  <si>
    <t>STREET CODE</t>
  </si>
  <si>
    <t>CODE</t>
  </si>
  <si>
    <t>OFFICE ADDRESSE</t>
  </si>
  <si>
    <t>TOTAL VALUE OF ALL WORK BY THE ENGINEER APPROPRIATE TO CLAUSE 4.2.2 OF THE GAZETTE</t>
  </si>
  <si>
    <t>TOTAL VALUE OF ALL WORK COMPLETED, APPROPRIATE TO CLAUSE 4.2.2 OF THE GAZETTE</t>
  </si>
  <si>
    <t>Private Bag X65</t>
  </si>
  <si>
    <t>PRETORIA</t>
  </si>
  <si>
    <t>0001</t>
  </si>
  <si>
    <t>Public Works House</t>
  </si>
  <si>
    <t>Pretorius Street 445</t>
  </si>
  <si>
    <t>0002</t>
  </si>
  <si>
    <t>012 337 2000</t>
  </si>
  <si>
    <t>012 337 3276</t>
  </si>
  <si>
    <t>086 666 0000</t>
  </si>
  <si>
    <t>Nelspruit Police Station</t>
  </si>
  <si>
    <r>
      <t xml:space="preserve">INCEPTION,  PRELIMINARY DESIGN: CONCEPT AND VIABILITY,  DETAIL DESIGN, DOCUMENTATION AND PROCUREMENT STAGES, </t>
    </r>
    <r>
      <rPr>
        <b/>
        <i/>
        <sz val="12"/>
        <color indexed="10"/>
        <rFont val="Arial"/>
        <family val="2"/>
      </rPr>
      <t>ALL VALUES MUST INCLUDE RELEVANT PROPORTION OF P&amp;G AND CPA DURING CONSTRUCTION STAGE.</t>
    </r>
  </si>
  <si>
    <r>
      <t xml:space="preserve">CONTRACT ADMINISTRATION &amp; INSPECTION AND CLOSE-OUT STAGES </t>
    </r>
    <r>
      <rPr>
        <b/>
        <i/>
        <sz val="12"/>
        <color indexed="10"/>
        <rFont val="Arial"/>
        <family val="2"/>
      </rPr>
      <t xml:space="preserve">(INTERIM PAYMENTS)  </t>
    </r>
    <r>
      <rPr>
        <b/>
        <i/>
        <sz val="12"/>
        <rFont val="Arial"/>
        <family val="2"/>
      </rPr>
      <t xml:space="preserve">                                                                                                 </t>
    </r>
    <r>
      <rPr>
        <b/>
        <i/>
        <sz val="12"/>
        <color indexed="10"/>
        <rFont val="Arial"/>
        <family val="2"/>
      </rPr>
      <t>ALL VALUES MUST INCLUDE RELEVANT PROPORTION OF P&amp;G AND CPA</t>
    </r>
  </si>
  <si>
    <t>DPW/0001</t>
  </si>
  <si>
    <t>CONSULTING ENG.</t>
  </si>
  <si>
    <t xml:space="preserve">DPW WCS NO: </t>
  </si>
  <si>
    <t>CONSULTING ENGINEER:</t>
  </si>
  <si>
    <t>PAGE II OF INPUT DATA</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</si>
  <si>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</si>
  <si>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Previous Payments  Received for this item</t>
  </si>
  <si>
    <t>Non-taxable Expenses Total for this invoice</t>
  </si>
  <si>
    <t>TOTAL AMOUNT PAID, (Incl VAT &amp; Non Taxable)</t>
  </si>
  <si>
    <t>TOTAL AMOUNT PAID, (Excl  VAT, Excl Non Taxable)</t>
  </si>
  <si>
    <t>TOTAL NON-TAXABLE AMOUNT PAID</t>
  </si>
  <si>
    <t>TOTAL AMOUNT PAID (Excl VAT)</t>
  </si>
  <si>
    <t>COMMENTS</t>
  </si>
  <si>
    <t>TOTAL FEES DUE (EXCL VAT)</t>
  </si>
  <si>
    <t>Approved Remuneration (R)</t>
  </si>
  <si>
    <t>Approved rate (R)</t>
  </si>
  <si>
    <t>CONTRACT ADMINISTRATION &amp; INSPECTION</t>
  </si>
  <si>
    <t>PENALTY APPLIED</t>
  </si>
  <si>
    <t>NO</t>
  </si>
  <si>
    <t>PERCENTAGE OF STAGE COMPLETED</t>
  </si>
  <si>
    <t>Inception</t>
  </si>
  <si>
    <t>Preliminary Design: Concept and Viability</t>
  </si>
  <si>
    <t xml:space="preserve">Detail Design </t>
  </si>
  <si>
    <t>Documentation and Procurement</t>
  </si>
  <si>
    <t>Contract Administration and Inspection</t>
  </si>
  <si>
    <t>Close-Out</t>
  </si>
  <si>
    <t xml:space="preserve">Stage </t>
  </si>
  <si>
    <t>Description</t>
  </si>
  <si>
    <t>Apportionment</t>
  </si>
  <si>
    <t>Progress</t>
  </si>
  <si>
    <t>Factor</t>
  </si>
  <si>
    <t>Stage 1</t>
  </si>
  <si>
    <t>Stage 2</t>
  </si>
  <si>
    <t>Stage 3</t>
  </si>
  <si>
    <t>Detail Design</t>
  </si>
  <si>
    <t>Stage 4</t>
  </si>
  <si>
    <t>NOT REGISTERED</t>
  </si>
  <si>
    <t>APPORTIONMENT OF THE DESIGN STAGE</t>
  </si>
  <si>
    <t>LESS PENALTY</t>
  </si>
  <si>
    <t>INCEPTION</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</si>
  <si>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</si>
  <si>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</si>
  <si>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</si>
  <si>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</si>
  <si>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</si>
  <si>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</si>
  <si>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</si>
  <si>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</si>
  <si>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</si>
  <si>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</si>
  <si>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</si>
  <si>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</si>
  <si>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</si>
  <si>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</si>
  <si>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</si>
  <si>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</si>
  <si>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</si>
  <si>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PLEASE READ THE NOTES (1st SHEET) BEFORE STARTING TO POPULATE THE SHEETS. COMPLETE ALL YELLOW CELLS!!!"</t>
  </si>
  <si>
    <t xml:space="preserve">Version: 1.4  2012-10  </t>
  </si>
  <si>
    <t>3. Subsistence Charges [See your letter of appointment. Use either Table 4 or Table 5, not both]</t>
  </si>
  <si>
    <t>PREVIOUS CLAIMS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</si>
</sst>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quot;R&quot;\ #,##0;[Red]&quot;R&quot;\ \-#,##0"/>
    <numFmt numFmtId="165" formatCode="_ &quot;R&quot;\ * #,##0_ ;_ &quot;R&quot;\ * \-#,##0_ ;_ &quot;R&quot;\ * &quot;-&quot;_ ;_ @_ "/>
    <numFmt numFmtId="166" formatCode="_ &quot;R&quot;\ * #,##0.00_ ;_ &quot;R&quot;\ * \-#,##0.00_ ;_ &quot;R&quot;\ * &quot;-&quot;??_ ;_ @_ "/>
    <numFmt numFmtId="167" formatCode="_ * #,##0.00_ ;_ * \-#,##0.00_ ;_ * &quot;-&quot;??_ ;_ @_ "/>
    <numFmt numFmtId="168" formatCode="&quot;R&quot;\ #,##0_);\(&quot;R&quot;\ #,##0\)"/>
    <numFmt numFmtId="169" formatCode="&quot;R&quot;\ #,##0.00_);\(&quot;R&quot;\ #,##0.00\)"/>
    <numFmt numFmtId="170" formatCode="#.00"/>
    <numFmt numFmtId="171" formatCode="#."/>
    <numFmt numFmtId="172" formatCode="dd\-mmm\-yy_)"/>
    <numFmt numFmtId="173" formatCode="0.0%"/>
    <numFmt numFmtId="174" formatCode="&quot;R&quot;\ #,##0.00"/>
    <numFmt numFmtId="175" formatCode="[$-1C09]dd\ mmmm\ yyyy;@"/>
    <numFmt numFmtId="176" formatCode="&quot;R&quot;\ #,##0"/>
    <numFmt numFmtId="177" formatCode="General_)"/>
    <numFmt numFmtId="178" formatCode="[$R-1C09]\ #,##0"/>
    <numFmt numFmtId="179" formatCode="dd\ mmmm\ yyyy"/>
    <numFmt numFmtId="180" formatCode="0.000"/>
    <numFmt numFmtId="181" formatCode="000000"/>
    <numFmt numFmtId="182" formatCode="0000"/>
    <numFmt numFmtId="183" formatCode="#\ ###\ ##0.00;\(#\ ###\ ##0.00\);\ \ \-\ \ "/>
    <numFmt numFmtId="184" formatCode="dd\-mmm\-yyyy"/>
    <numFmt numFmtId="185" formatCode="00"/>
  </numFmts>
  <fonts count="94"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sz val="10"/>
      <color indexed="18"/>
      <name val="Arial"/>
      <family val="2"/>
    </font>
    <font>
      <b/>
      <sz val="12"/>
      <color indexed="10"/>
      <name val="Arial"/>
      <family val="2"/>
    </font>
    <font>
      <b/>
      <i/>
      <sz val="12"/>
      <color indexed="10"/>
      <name val="Arial"/>
      <family val="2"/>
    </font>
    <font>
      <b/>
      <i/>
      <sz val="10"/>
      <name val="Arial"/>
      <family val="2"/>
    </font>
    <font>
      <b/>
      <i/>
      <sz val="12"/>
      <name val="Arial"/>
      <family val="2"/>
    </font>
    <font>
      <sz val="12"/>
      <name val="Courier"/>
      <family val="3"/>
    </font>
    <font>
      <i/>
      <sz val="12"/>
      <name val="Arial"/>
      <family val="2"/>
    </font>
    <font>
      <b/>
      <i/>
      <sz val="12"/>
      <color indexed="12"/>
      <name val="Arial"/>
      <family val="2"/>
    </font>
    <font>
      <b/>
      <sz val="18"/>
      <color indexed="10"/>
      <name val="Arial"/>
      <family val="2"/>
    </font>
    <font>
      <sz val="14"/>
      <name val="Arial"/>
      <family val="2"/>
    </font>
    <font>
      <b/>
      <sz val="12"/>
      <color indexed="8"/>
      <name val="Arial"/>
      <family val="2"/>
    </font>
    <font>
      <b/>
      <u/>
      <sz val="14"/>
      <color indexed="12"/>
      <name val="Arial"/>
      <family val="2"/>
    </font>
    <font>
      <b/>
      <sz val="12"/>
      <color indexed="12"/>
      <name val="Arial"/>
      <family val="2"/>
    </font>
    <font>
      <b/>
      <sz val="11"/>
      <color indexed="8"/>
      <name val="Arial"/>
      <family val="2"/>
    </font>
    <font>
      <i/>
      <sz val="11"/>
      <color indexed="8"/>
      <name val="Arial"/>
      <family val="2"/>
    </font>
    <font>
      <i/>
      <sz val="11"/>
      <name val="Arial"/>
      <family val="2"/>
    </font>
    <font>
      <b/>
      <sz val="22"/>
      <color indexed="10"/>
      <name val="Arial"/>
      <family val="2"/>
    </font>
    <font>
      <sz val="22"/>
      <name val="Arial"/>
      <family val="2"/>
    </font>
    <font>
      <sz val="16"/>
      <name val="Arial"/>
      <family val="2"/>
    </font>
    <font>
      <b/>
      <u/>
      <sz val="12"/>
      <color indexed="10"/>
      <name val="Arial"/>
      <family val="2"/>
    </font>
    <font>
      <b/>
      <sz val="11"/>
      <color indexed="12"/>
      <name val="Arial"/>
      <family val="2"/>
    </font>
    <font>
      <sz val="8"/>
      <name val="Courier"/>
      <family val="3"/>
    </font>
    <font>
      <sz val="12"/>
      <color indexed="8"/>
      <name val="Arial"/>
      <family val="2"/>
    </font>
    <font>
      <b/>
      <sz val="11"/>
      <color indexed="57"/>
      <name val="Arial"/>
      <family val="2"/>
    </font>
    <font>
      <b/>
      <sz val="11"/>
      <color indexed="15"/>
      <name val="Arial"/>
      <family val="2"/>
    </font>
    <font>
      <sz val="11"/>
      <color indexed="41"/>
      <name val="Arial"/>
      <family val="2"/>
    </font>
    <font>
      <b/>
      <sz val="22"/>
      <color indexed="12"/>
      <name val="Arial"/>
      <family val="2"/>
    </font>
    <font>
      <b/>
      <i/>
      <sz val="11"/>
      <color indexed="12"/>
      <name val="Arial"/>
      <family val="2"/>
    </font>
    <font>
      <b/>
      <sz val="11"/>
      <color indexed="17"/>
      <name val="Arial"/>
      <family val="2"/>
    </font>
    <font>
      <b/>
      <u/>
      <sz val="12"/>
      <name val="Arial"/>
      <family val="2"/>
    </font>
    <font>
      <sz val="9"/>
      <name val="Arial"/>
      <family val="2"/>
    </font>
    <font>
      <sz val="10"/>
      <color indexed="18"/>
      <name val="Courier"/>
      <family val="3"/>
    </font>
    <font>
      <b/>
      <sz val="18"/>
      <color indexed="12"/>
      <name val="Arial"/>
      <family val="2"/>
    </font>
    <font>
      <b/>
      <sz val="15"/>
      <name val="Arial"/>
      <family val="2"/>
    </font>
    <font>
      <b/>
      <sz val="18"/>
      <color indexed="16"/>
      <name val="Arial"/>
      <family val="2"/>
    </font>
    <font>
      <b/>
      <sz val="18"/>
      <name val="Arial"/>
      <family val="2"/>
    </font>
    <font>
      <sz val="11"/>
      <color indexed="17"/>
      <name val="Arial"/>
      <family val="2"/>
    </font>
    <font>
      <sz val="12"/>
      <color indexed="22"/>
      <name val="Courier"/>
      <family val="3"/>
    </font>
    <font>
      <sz val="10"/>
      <name val="Symbol"/>
      <family val="1"/>
      <charset val="2"/>
    </font>
    <font>
      <u/>
      <sz val="12"/>
      <name val="Arial"/>
      <family val="2"/>
    </font>
    <font>
      <sz val="9"/>
      <color indexed="8"/>
      <name val="Arial"/>
      <family val="2"/>
    </font>
    <font>
      <b/>
      <u/>
      <sz val="14"/>
      <name val="Arial"/>
      <family val="2"/>
    </font>
    <font>
      <i/>
      <sz val="10"/>
      <color indexed="8"/>
      <name val="Arial"/>
      <family val="2"/>
    </font>
    <font>
      <b/>
      <i/>
      <sz val="10"/>
      <color indexed="8"/>
      <name val="Arial"/>
      <family val="2"/>
    </font>
    <font>
      <sz val="18"/>
      <color indexed="12"/>
      <name val="Arial"/>
      <family val="2"/>
    </font>
    <font>
      <sz val="18"/>
      <color indexed="10"/>
      <name val="Arial"/>
      <family val="2"/>
    </font>
    <font>
      <sz val="20"/>
      <name val="Arial"/>
      <family val="2"/>
    </font>
    <font>
      <b/>
      <sz val="8"/>
      <color indexed="8"/>
      <name val="Arial"/>
      <family val="2"/>
    </font>
    <font>
      <sz val="8"/>
      <color indexed="8"/>
      <name val="Arial"/>
      <family val="2"/>
    </font>
    <font>
      <b/>
      <sz val="9"/>
      <color indexed="8"/>
      <name val="Arial"/>
      <family val="2"/>
    </font>
    <font>
      <b/>
      <sz val="16"/>
      <color indexed="10"/>
      <name val="Arial"/>
      <family val="2"/>
    </font>
    <font>
      <sz val="10"/>
      <color indexed="41"/>
      <name val="Arial"/>
      <family val="2"/>
    </font>
    <font>
      <b/>
      <sz val="11"/>
      <color indexed="41"/>
      <name val="Arial"/>
      <family val="2"/>
    </font>
    <font>
      <sz val="12"/>
      <color indexed="41"/>
      <name val="Arial"/>
      <family val="2"/>
    </font>
    <font>
      <sz val="12"/>
      <color indexed="10"/>
      <name val="Tahoma"/>
      <family val="2"/>
    </font>
    <font>
      <b/>
      <sz val="14"/>
      <color indexed="10"/>
      <name val="Arial"/>
      <family val="2"/>
    </font>
    <font>
      <b/>
      <sz val="20"/>
      <color indexed="17"/>
      <name val="Arial"/>
      <family val="2"/>
    </font>
    <font>
      <b/>
      <sz val="14"/>
      <color indexed="58"/>
      <name val="Arial"/>
      <family val="2"/>
    </font>
    <font>
      <sz val="8"/>
      <color indexed="10"/>
      <name val="Tahoma"/>
      <family val="2"/>
    </font>
    <font>
      <b/>
      <sz val="12"/>
      <name val="Courier"/>
      <family val="3"/>
    </font>
    <font>
      <b/>
      <sz val="10"/>
      <color indexed="10"/>
      <name val="Tahoma"/>
      <family val="2"/>
    </font>
    <font>
      <b/>
      <sz val="12"/>
      <color indexed="10"/>
      <name val="Tahoma"/>
      <family val="2"/>
    </font>
    <font>
      <sz val="11"/>
      <color indexed="10"/>
      <name val="Arial"/>
      <family val="2"/>
    </font>
    <font>
      <sz val="10"/>
      <color indexed="10"/>
      <name val="Tahoma"/>
      <family val="2"/>
    </font>
    <font>
      <u/>
      <sz val="12"/>
      <color rgb="FFFF0000"/>
      <name val="Arial"/>
      <family val="2"/>
    </font>
    <font>
      <b/>
      <sz val="14"/>
      <name val="Arial"/>
      <family val="2"/>
    </font>
  </fonts>
  <fills count="10">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43"/>
        <bgColor indexed="9"/>
      </patternFill>
    </fill>
    <fill>
      <patternFill patternType="solid">
        <fgColor indexed="22"/>
        <bgColor indexed="64"/>
      </patternFill>
    </fill>
    <fill>
      <patternFill patternType="solid">
        <fgColor indexed="51"/>
        <bgColor indexed="64"/>
      </patternFill>
    </fill>
    <fill>
      <patternFill patternType="solid">
        <fgColor indexed="41"/>
        <bgColor indexed="64"/>
      </patternFill>
    </fill>
  </fills>
  <borders count="171">
    <border>
      <left/>
      <right/>
      <top/>
      <bottom/>
      <diagonal/>
    </border>
    <border>
      <left/>
      <right/>
      <top style="thin">
        <color indexed="64"/>
      </top>
      <bottom style="double">
        <color indexed="64"/>
      </bottom>
      <diagonal/>
    </border>
    <border>
      <left style="double">
        <color indexed="64"/>
      </left>
      <right/>
      <top/>
      <bottom/>
      <diagonal/>
    </border>
    <border>
      <left/>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style="double">
        <color indexed="64"/>
      </right>
      <top style="medium">
        <color indexed="64"/>
      </top>
      <bottom style="double">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double">
        <color indexed="64"/>
      </bottom>
      <diagonal/>
    </border>
    <border>
      <left style="double">
        <color indexed="64"/>
      </left>
      <right/>
      <top style="medium">
        <color indexed="64"/>
      </top>
      <bottom/>
      <diagonal/>
    </border>
    <border>
      <left/>
      <right/>
      <top style="medium">
        <color indexed="64"/>
      </top>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medium">
        <color indexed="64"/>
      </top>
      <bottom style="thin">
        <color indexed="64"/>
      </bottom>
      <diagonal/>
    </border>
    <border>
      <left/>
      <right style="double">
        <color indexed="64"/>
      </right>
      <top/>
      <bottom style="thin">
        <color indexed="64"/>
      </bottom>
      <diagonal/>
    </border>
    <border>
      <left/>
      <right style="thin">
        <color indexed="64"/>
      </right>
      <top style="double">
        <color indexed="64"/>
      </top>
      <bottom style="double">
        <color indexed="64"/>
      </bottom>
      <diagonal/>
    </border>
    <border>
      <left/>
      <right style="double">
        <color indexed="64"/>
      </right>
      <top style="medium">
        <color indexed="64"/>
      </top>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diagonal/>
    </border>
    <border>
      <left style="thin">
        <color indexed="8"/>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style="double">
        <color indexed="64"/>
      </left>
      <right/>
      <top style="double">
        <color indexed="64"/>
      </top>
      <bottom style="medium">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style="double">
        <color indexed="64"/>
      </left>
      <right/>
      <top style="double">
        <color indexed="64"/>
      </top>
      <bottom style="dashed">
        <color indexed="64"/>
      </bottom>
      <diagonal/>
    </border>
    <border>
      <left/>
      <right/>
      <top style="thin">
        <color indexed="64"/>
      </top>
      <bottom style="dotted">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uble">
        <color indexed="64"/>
      </bottom>
      <diagonal/>
    </border>
    <border>
      <left style="double">
        <color indexed="64"/>
      </left>
      <right/>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top/>
      <bottom style="medium">
        <color indexed="64"/>
      </bottom>
      <diagonal/>
    </border>
    <border>
      <left/>
      <right/>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double">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right style="thin">
        <color indexed="64"/>
      </right>
      <top style="medium">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thick">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style="hair">
        <color indexed="64"/>
      </top>
      <bottom style="medium">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ck">
        <color indexed="64"/>
      </left>
      <right style="medium">
        <color indexed="64"/>
      </right>
      <top/>
      <bottom/>
      <diagonal/>
    </border>
    <border>
      <left/>
      <right style="thick">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style="thick">
        <color indexed="64"/>
      </top>
      <bottom/>
      <diagonal/>
    </border>
    <border>
      <left/>
      <right style="thick">
        <color indexed="64"/>
      </right>
      <top style="thick">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8"/>
      </right>
      <top/>
      <bottom style="double">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s>
  <cellStyleXfs count="18">
    <xf numFmtId="0" fontId="0" fillId="0" borderId="0"/>
    <xf numFmtId="166" fontId="1" fillId="0" borderId="0" applyFont="0" applyFill="0" applyBorder="0" applyAlignment="0" applyProtection="0"/>
    <xf numFmtId="0"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70" fontId="2" fillId="0" borderId="0">
      <protection locked="0"/>
    </xf>
    <xf numFmtId="171" fontId="3" fillId="0" borderId="0">
      <protection locked="0"/>
    </xf>
    <xf numFmtId="171" fontId="3" fillId="0" borderId="0">
      <protection locked="0"/>
    </xf>
    <xf numFmtId="0" fontId="25" fillId="0" borderId="0"/>
    <xf numFmtId="0" fontId="13" fillId="0" borderId="0"/>
    <xf numFmtId="0" fontId="33" fillId="0" borderId="0" applyFont="0"/>
    <xf numFmtId="9" fontId="1" fillId="0" borderId="0" applyFont="0" applyFill="0" applyBorder="0" applyAlignment="0" applyProtection="0"/>
    <xf numFmtId="171" fontId="2" fillId="0" borderId="1">
      <protection locked="0"/>
    </xf>
  </cellStyleXfs>
  <cellXfs count="1149">
    <xf numFmtId="0" fontId="0" fillId="0" borderId="0" xfId="0"/>
    <xf numFmtId="0" fontId="5" fillId="0" borderId="0" xfId="0" applyFont="1" applyFill="1" applyBorder="1" applyProtection="1"/>
    <xf numFmtId="0" fontId="17" fillId="0" borderId="0" xfId="0" applyFont="1"/>
    <xf numFmtId="0" fontId="4" fillId="0" borderId="0" xfId="0" applyFont="1"/>
    <xf numFmtId="0" fontId="4" fillId="0" borderId="2" xfId="0" applyFont="1" applyFill="1" applyBorder="1" applyAlignment="1" applyProtection="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39"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17" fillId="0" borderId="2"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4" fillId="0" borderId="0" xfId="0" applyFont="1" applyBorder="1" applyAlignment="1" applyProtection="1">
      <alignment vertical="center"/>
    </xf>
    <xf numFmtId="9" fontId="5" fillId="0" borderId="2" xfId="0" applyNumberFormat="1" applyFont="1" applyFill="1" applyBorder="1" applyAlignment="1" applyProtection="1">
      <alignment vertical="center"/>
    </xf>
    <xf numFmtId="0" fontId="17" fillId="0" borderId="0" xfId="0" applyFont="1" applyBorder="1" applyAlignment="1" applyProtection="1">
      <alignment vertical="center"/>
    </xf>
    <xf numFmtId="0" fontId="4" fillId="0" borderId="0" xfId="0" applyFont="1" applyFill="1" applyBorder="1" applyAlignment="1" applyProtection="1">
      <alignment vertical="center"/>
    </xf>
    <xf numFmtId="0" fontId="17" fillId="0" borderId="0" xfId="0" applyFont="1" applyFill="1" applyBorder="1" applyAlignment="1" applyProtection="1">
      <alignment vertical="center"/>
    </xf>
    <xf numFmtId="174" fontId="4" fillId="0" borderId="0" xfId="0" applyNumberFormat="1" applyFont="1" applyFill="1" applyBorder="1" applyAlignment="1" applyProtection="1">
      <alignment vertical="center"/>
    </xf>
    <xf numFmtId="0" fontId="5" fillId="0" borderId="3" xfId="0" applyFont="1" applyFill="1" applyBorder="1" applyAlignment="1" applyProtection="1">
      <alignment vertical="center"/>
    </xf>
    <xf numFmtId="169" fontId="5" fillId="0" borderId="4"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9"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6"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8" fontId="4" fillId="0" borderId="0" xfId="0" applyNumberFormat="1" applyFont="1" applyFill="1" applyBorder="1" applyAlignment="1" applyProtection="1">
      <alignment vertical="center"/>
    </xf>
    <xf numFmtId="0" fontId="6" fillId="0" borderId="2" xfId="0" applyFont="1" applyFill="1" applyBorder="1" applyAlignment="1" applyProtection="1">
      <alignment vertical="center"/>
    </xf>
    <xf numFmtId="169" fontId="5" fillId="0" borderId="0"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4" fillId="0" borderId="6" xfId="0" applyFont="1" applyBorder="1" applyAlignment="1" applyProtection="1">
      <alignment vertical="center"/>
    </xf>
    <xf numFmtId="0" fontId="5" fillId="0" borderId="6" xfId="0" applyFont="1" applyFill="1" applyBorder="1" applyAlignment="1" applyProtection="1">
      <alignment vertical="center"/>
    </xf>
    <xf numFmtId="0" fontId="4"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0" fontId="6" fillId="0" borderId="6" xfId="0" applyFont="1" applyFill="1" applyBorder="1" applyAlignment="1" applyProtection="1">
      <alignment vertical="center"/>
    </xf>
    <xf numFmtId="168" fontId="5" fillId="0" borderId="0" xfId="0" applyNumberFormat="1" applyFont="1" applyFill="1" applyBorder="1" applyAlignment="1" applyProtection="1">
      <alignment vertical="center"/>
    </xf>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0" xfId="0" applyFont="1" applyFill="1" applyBorder="1" applyAlignment="1" applyProtection="1">
      <alignment horizontal="left" vertical="center"/>
    </xf>
    <xf numFmtId="169" fontId="5" fillId="0" borderId="3"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9" fontId="5" fillId="0" borderId="0" xfId="0" applyNumberFormat="1" applyFont="1" applyFill="1" applyBorder="1" applyAlignment="1" applyProtection="1">
      <alignment horizontal="left" vertical="center"/>
    </xf>
    <xf numFmtId="0" fontId="4" fillId="0" borderId="9" xfId="0" applyFont="1" applyBorder="1" applyAlignment="1" applyProtection="1">
      <alignment vertical="center"/>
    </xf>
    <xf numFmtId="0" fontId="5" fillId="0" borderId="1" xfId="0" applyFont="1" applyFill="1" applyBorder="1" applyAlignment="1" applyProtection="1">
      <alignment vertical="center"/>
    </xf>
    <xf numFmtId="0" fontId="18" fillId="0" borderId="2" xfId="0" applyFont="1" applyBorder="1" applyAlignment="1" applyProtection="1">
      <alignment vertical="center"/>
    </xf>
    <xf numFmtId="0" fontId="17" fillId="0" borderId="6" xfId="0" applyFont="1" applyBorder="1" applyAlignment="1" applyProtection="1">
      <alignment vertical="center"/>
    </xf>
    <xf numFmtId="0" fontId="18" fillId="0" borderId="0" xfId="0" applyFont="1" applyBorder="1" applyAlignment="1" applyProtection="1">
      <alignment vertical="center"/>
    </xf>
    <xf numFmtId="0" fontId="4" fillId="0" borderId="3" xfId="0" applyFont="1" applyFill="1" applyBorder="1" applyAlignment="1" applyProtection="1">
      <alignment vertical="center"/>
    </xf>
    <xf numFmtId="0" fontId="4" fillId="0" borderId="10" xfId="0" applyFont="1" applyFill="1" applyBorder="1" applyAlignment="1" applyProtection="1">
      <alignment vertical="center"/>
    </xf>
    <xf numFmtId="10" fontId="4" fillId="0" borderId="0" xfId="16" applyNumberFormat="1" applyFont="1" applyFill="1" applyBorder="1" applyAlignment="1" applyProtection="1">
      <alignment vertical="center"/>
    </xf>
    <xf numFmtId="174" fontId="4" fillId="0" borderId="0"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vertical="center"/>
    </xf>
    <xf numFmtId="174" fontId="4" fillId="0" borderId="0" xfId="0" applyNumberFormat="1" applyFont="1" applyFill="1" applyBorder="1" applyAlignment="1" applyProtection="1">
      <alignment horizontal="lef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4" fontId="4" fillId="0" borderId="0" xfId="0" applyNumberFormat="1" applyFont="1" applyBorder="1" applyAlignment="1" applyProtection="1">
      <alignment vertical="center"/>
    </xf>
    <xf numFmtId="176" fontId="4" fillId="0" borderId="0" xfId="16" applyNumberFormat="1" applyFont="1" applyFill="1" applyBorder="1" applyAlignment="1" applyProtection="1">
      <alignment vertical="center"/>
    </xf>
    <xf numFmtId="9" fontId="4" fillId="0" borderId="0" xfId="16" applyFont="1" applyFill="1" applyBorder="1" applyAlignment="1" applyProtection="1">
      <alignment vertical="center"/>
    </xf>
    <xf numFmtId="0" fontId="5" fillId="0" borderId="0" xfId="0" applyFont="1" applyFill="1" applyBorder="1" applyAlignment="1" applyProtection="1">
      <alignment horizontal="center" vertical="center"/>
    </xf>
    <xf numFmtId="174" fontId="37" fillId="0" borderId="0" xfId="0" applyNumberFormat="1" applyFont="1" applyFill="1" applyBorder="1" applyAlignment="1" applyProtection="1">
      <alignment horizontal="center" vertical="center"/>
    </xf>
    <xf numFmtId="10" fontId="7" fillId="0" borderId="0" xfId="16" applyNumberFormat="1" applyFont="1" applyFill="1" applyBorder="1" applyAlignment="1" applyProtection="1">
      <alignment vertical="center"/>
    </xf>
    <xf numFmtId="9" fontId="4" fillId="0" borderId="5" xfId="0" applyNumberFormat="1" applyFont="1" applyFill="1" applyBorder="1" applyAlignment="1" applyProtection="1">
      <alignment vertical="center"/>
    </xf>
    <xf numFmtId="0" fontId="4" fillId="0" borderId="6" xfId="0" applyFont="1" applyFill="1" applyBorder="1" applyAlignment="1" applyProtection="1">
      <alignment vertical="center"/>
    </xf>
    <xf numFmtId="0" fontId="4" fillId="0" borderId="6" xfId="0" applyFont="1" applyBorder="1" applyAlignment="1" applyProtection="1">
      <alignment horizontal="center" vertical="center"/>
    </xf>
    <xf numFmtId="174" fontId="4" fillId="0" borderId="6" xfId="0" applyNumberFormat="1" applyFont="1" applyBorder="1" applyAlignment="1" applyProtection="1">
      <alignment vertical="center"/>
    </xf>
    <xf numFmtId="174" fontId="4" fillId="0" borderId="6" xfId="0" applyNumberFormat="1" applyFont="1" applyFill="1" applyBorder="1" applyAlignment="1" applyProtection="1">
      <alignment vertical="center"/>
    </xf>
    <xf numFmtId="176" fontId="4" fillId="0" borderId="6" xfId="16" applyNumberFormat="1" applyFont="1" applyFill="1" applyBorder="1" applyAlignment="1" applyProtection="1">
      <alignment vertical="center"/>
    </xf>
    <xf numFmtId="174" fontId="4" fillId="0" borderId="6"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4" fontId="5" fillId="0" borderId="0" xfId="0" applyNumberFormat="1" applyFont="1" applyFill="1" applyBorder="1" applyAlignment="1" applyProtection="1">
      <alignment vertical="center"/>
    </xf>
    <xf numFmtId="174" fontId="5" fillId="0" borderId="0" xfId="0" applyNumberFormat="1" applyFont="1" applyFill="1" applyBorder="1" applyAlignment="1" applyProtection="1">
      <alignment horizontal="center" vertical="center"/>
    </xf>
    <xf numFmtId="174" fontId="5" fillId="0" borderId="0" xfId="1" applyNumberFormat="1" applyFont="1" applyFill="1" applyBorder="1" applyAlignment="1" applyProtection="1">
      <alignment vertical="center"/>
    </xf>
    <xf numFmtId="2" fontId="4" fillId="0" borderId="0" xfId="0" applyNumberFormat="1" applyFont="1" applyBorder="1" applyAlignment="1" applyProtection="1">
      <alignment vertical="center"/>
    </xf>
    <xf numFmtId="0" fontId="4" fillId="0" borderId="5" xfId="0" applyFont="1" applyBorder="1" applyAlignment="1" applyProtection="1">
      <alignment vertical="center"/>
    </xf>
    <xf numFmtId="174" fontId="6" fillId="0" borderId="6" xfId="0" applyNumberFormat="1" applyFont="1" applyFill="1" applyBorder="1" applyAlignment="1" applyProtection="1">
      <alignment vertical="center"/>
    </xf>
    <xf numFmtId="174" fontId="5" fillId="0" borderId="6"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174" fontId="4" fillId="0" borderId="0" xfId="16" applyNumberFormat="1" applyFont="1" applyFill="1" applyBorder="1" applyAlignment="1" applyProtection="1">
      <alignment vertical="center"/>
    </xf>
    <xf numFmtId="0" fontId="38" fillId="0" borderId="11" xfId="0" applyFont="1" applyFill="1" applyBorder="1" applyAlignment="1" applyProtection="1">
      <alignment horizontal="left" vertical="center"/>
    </xf>
    <xf numFmtId="0" fontId="38" fillId="0" borderId="7"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5" fillId="0" borderId="9" xfId="0" applyFont="1" applyFill="1" applyBorder="1" applyAlignment="1" applyProtection="1">
      <alignment vertical="center"/>
    </xf>
    <xf numFmtId="0" fontId="6" fillId="0" borderId="0" xfId="0" applyFont="1" applyFill="1" applyBorder="1" applyAlignment="1" applyProtection="1">
      <alignment horizontal="center" vertical="center"/>
    </xf>
    <xf numFmtId="174" fontId="6" fillId="0" borderId="0" xfId="0" applyNumberFormat="1" applyFont="1" applyFill="1" applyBorder="1" applyAlignment="1" applyProtection="1">
      <alignment vertical="center"/>
    </xf>
    <xf numFmtId="0" fontId="16" fillId="0" borderId="0" xfId="0" applyFont="1" applyAlignment="1">
      <alignment vertical="center" wrapText="1"/>
    </xf>
    <xf numFmtId="0" fontId="17" fillId="2" borderId="6" xfId="0" applyFont="1" applyFill="1" applyBorder="1" applyAlignment="1" applyProtection="1">
      <alignment vertical="center"/>
    </xf>
    <xf numFmtId="0" fontId="0" fillId="0" borderId="0" xfId="0" applyProtection="1"/>
    <xf numFmtId="0" fontId="14" fillId="0" borderId="0" xfId="0" applyFont="1" applyBorder="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4" fillId="0" borderId="6" xfId="0" applyFont="1" applyBorder="1" applyAlignment="1">
      <alignment vertical="center"/>
    </xf>
    <xf numFmtId="0" fontId="14" fillId="0" borderId="12" xfId="0" applyFont="1" applyBorder="1" applyAlignment="1">
      <alignment vertical="center"/>
    </xf>
    <xf numFmtId="0" fontId="14" fillId="0" borderId="0" xfId="0" applyFont="1" applyBorder="1" applyAlignment="1">
      <alignment vertical="center" wrapText="1"/>
    </xf>
    <xf numFmtId="0" fontId="14" fillId="0" borderId="7" xfId="0" applyFont="1" applyBorder="1" applyAlignment="1">
      <alignment vertical="center"/>
    </xf>
    <xf numFmtId="0" fontId="6" fillId="0" borderId="0" xfId="0" applyFont="1" applyFill="1" applyBorder="1" applyAlignment="1" applyProtection="1">
      <alignment horizontal="right" vertical="center"/>
    </xf>
    <xf numFmtId="0" fontId="7" fillId="0" borderId="3" xfId="0" applyFont="1" applyBorder="1" applyAlignment="1">
      <alignment horizontal="right" vertical="center"/>
    </xf>
    <xf numFmtId="0" fontId="7" fillId="0" borderId="13" xfId="0" applyFont="1" applyBorder="1" applyAlignment="1">
      <alignment horizontal="right" vertical="center"/>
    </xf>
    <xf numFmtId="0" fontId="26" fillId="3" borderId="14" xfId="0" applyFont="1" applyFill="1" applyBorder="1" applyAlignment="1" applyProtection="1">
      <alignment horizontal="center" vertical="center"/>
      <protection locked="0"/>
    </xf>
    <xf numFmtId="0" fontId="14" fillId="0" borderId="15" xfId="0" applyFont="1" applyBorder="1" applyAlignment="1">
      <alignment vertical="center"/>
    </xf>
    <xf numFmtId="0" fontId="14" fillId="0" borderId="16" xfId="0" applyFont="1" applyBorder="1" applyAlignment="1">
      <alignment vertical="center"/>
    </xf>
    <xf numFmtId="0" fontId="14" fillId="0" borderId="3" xfId="0" applyFont="1" applyBorder="1" applyAlignment="1">
      <alignment vertical="center"/>
    </xf>
    <xf numFmtId="0" fontId="19" fillId="0" borderId="0" xfId="0" applyFont="1" applyAlignment="1" applyProtection="1">
      <alignment horizontal="left" vertical="center"/>
    </xf>
    <xf numFmtId="0" fontId="20" fillId="0" borderId="0" xfId="0" applyFont="1" applyAlignment="1" applyProtection="1">
      <alignment horizontal="center" vertical="center"/>
    </xf>
    <xf numFmtId="0" fontId="14" fillId="0" borderId="0" xfId="0" applyFont="1" applyAlignment="1" applyProtection="1">
      <alignment vertical="center"/>
    </xf>
    <xf numFmtId="0" fontId="32" fillId="0" borderId="17" xfId="0" applyNumberFormat="1" applyFont="1" applyFill="1" applyBorder="1" applyAlignment="1" applyProtection="1">
      <alignment vertical="center"/>
    </xf>
    <xf numFmtId="0" fontId="20" fillId="0" borderId="0" xfId="0" applyFont="1" applyAlignment="1" applyProtection="1">
      <alignment vertical="center"/>
    </xf>
    <xf numFmtId="0" fontId="14" fillId="0" borderId="0" xfId="0" applyFont="1" applyFill="1" applyAlignment="1" applyProtection="1">
      <alignment vertical="center"/>
    </xf>
    <xf numFmtId="49" fontId="14" fillId="0" borderId="0" xfId="0" applyNumberFormat="1" applyFont="1" applyBorder="1" applyAlignment="1" applyProtection="1">
      <alignment vertical="center"/>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4" fillId="0" borderId="0" xfId="0" applyFont="1" applyAlignment="1" applyProtection="1">
      <alignment horizontal="center" vertical="center"/>
    </xf>
    <xf numFmtId="49" fontId="7" fillId="0" borderId="20" xfId="0" applyNumberFormat="1" applyFont="1" applyFill="1" applyBorder="1" applyAlignment="1" applyProtection="1">
      <alignment horizontal="center" vertical="center"/>
    </xf>
    <xf numFmtId="49" fontId="7" fillId="0" borderId="21" xfId="0" applyNumberFormat="1" applyFont="1" applyFill="1" applyBorder="1" applyAlignment="1" applyProtection="1">
      <alignment horizontal="center" vertical="center" wrapText="1"/>
    </xf>
    <xf numFmtId="49" fontId="7" fillId="0" borderId="22"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0" fontId="14" fillId="0" borderId="23" xfId="0" applyFont="1" applyBorder="1" applyAlignment="1" applyProtection="1">
      <alignment vertical="center"/>
    </xf>
    <xf numFmtId="49" fontId="7" fillId="0" borderId="18" xfId="0" applyNumberFormat="1" applyFont="1" applyBorder="1" applyAlignment="1" applyProtection="1">
      <alignment vertical="center"/>
    </xf>
    <xf numFmtId="0" fontId="47" fillId="0" borderId="0" xfId="0" applyFont="1" applyAlignment="1" applyProtection="1">
      <alignment horizontal="left" vertical="center"/>
    </xf>
    <xf numFmtId="0" fontId="18" fillId="0" borderId="24" xfId="0" applyFont="1" applyBorder="1" applyAlignment="1">
      <alignment horizontal="left" vertical="center"/>
    </xf>
    <xf numFmtId="0" fontId="16" fillId="0" borderId="25" xfId="0" applyFont="1" applyBorder="1" applyAlignment="1">
      <alignment horizontal="left" vertical="center"/>
    </xf>
    <xf numFmtId="0" fontId="16" fillId="0" borderId="26" xfId="0" applyFont="1" applyBorder="1" applyAlignment="1">
      <alignment horizontal="left" vertical="center"/>
    </xf>
    <xf numFmtId="1" fontId="14" fillId="0" borderId="0" xfId="0" applyNumberFormat="1" applyFont="1" applyBorder="1" applyAlignment="1">
      <alignment horizontal="left" vertical="center"/>
    </xf>
    <xf numFmtId="0" fontId="14" fillId="0" borderId="10"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vertical="center"/>
    </xf>
    <xf numFmtId="0" fontId="14" fillId="0" borderId="22" xfId="0" applyFont="1" applyBorder="1" applyAlignment="1">
      <alignment vertical="center" wrapText="1"/>
    </xf>
    <xf numFmtId="0" fontId="14" fillId="0" borderId="17" xfId="0" applyFont="1" applyBorder="1" applyAlignment="1">
      <alignment vertical="center" wrapText="1"/>
    </xf>
    <xf numFmtId="0" fontId="14" fillId="0" borderId="29" xfId="0" applyFont="1" applyBorder="1" applyAlignment="1">
      <alignment vertical="center" wrapText="1"/>
    </xf>
    <xf numFmtId="14" fontId="21" fillId="3" borderId="30" xfId="0" applyNumberFormat="1" applyFont="1" applyFill="1" applyBorder="1" applyAlignment="1" applyProtection="1">
      <alignment vertical="center"/>
      <protection locked="0"/>
    </xf>
    <xf numFmtId="0" fontId="21" fillId="3" borderId="31" xfId="0" applyFont="1" applyFill="1" applyBorder="1" applyAlignment="1" applyProtection="1">
      <alignment vertical="center"/>
      <protection locked="0"/>
    </xf>
    <xf numFmtId="0" fontId="21" fillId="3" borderId="32" xfId="0" applyFont="1" applyFill="1" applyBorder="1" applyAlignment="1" applyProtection="1">
      <alignment vertical="center"/>
      <protection locked="0"/>
    </xf>
    <xf numFmtId="0" fontId="21" fillId="3" borderId="33" xfId="0" applyFont="1" applyFill="1" applyBorder="1" applyAlignment="1" applyProtection="1">
      <alignment vertical="center"/>
      <protection locked="0"/>
    </xf>
    <xf numFmtId="0" fontId="21" fillId="3" borderId="20" xfId="0" applyFont="1" applyFill="1" applyBorder="1" applyAlignment="1" applyProtection="1">
      <alignment vertical="center"/>
      <protection locked="0"/>
    </xf>
    <xf numFmtId="0" fontId="21" fillId="3" borderId="34" xfId="0" applyFont="1" applyFill="1" applyBorder="1" applyAlignment="1" applyProtection="1">
      <alignment vertical="center"/>
      <protection locked="0"/>
    </xf>
    <xf numFmtId="0" fontId="7" fillId="0" borderId="2" xfId="0" applyFont="1" applyBorder="1" applyAlignment="1">
      <alignment horizontal="right" vertical="center"/>
    </xf>
    <xf numFmtId="0" fontId="14" fillId="0" borderId="0" xfId="0" applyFont="1" applyBorder="1" applyAlignment="1">
      <alignment horizontal="right" vertical="center"/>
    </xf>
    <xf numFmtId="0" fontId="14" fillId="0" borderId="35" xfId="0" applyFont="1" applyBorder="1" applyAlignment="1">
      <alignment horizontal="right" vertical="center"/>
    </xf>
    <xf numFmtId="0" fontId="14" fillId="0" borderId="35" xfId="0" applyFont="1" applyBorder="1" applyAlignment="1">
      <alignment vertical="center"/>
    </xf>
    <xf numFmtId="174" fontId="4" fillId="0" borderId="29" xfId="0" applyNumberFormat="1" applyFont="1" applyBorder="1" applyAlignment="1">
      <alignment vertical="center" wrapText="1"/>
    </xf>
    <xf numFmtId="0" fontId="7" fillId="0" borderId="0" xfId="0" applyFont="1" applyBorder="1" applyAlignment="1">
      <alignment horizontal="right" vertical="center"/>
    </xf>
    <xf numFmtId="0" fontId="18" fillId="0" borderId="36" xfId="0" applyFont="1" applyBorder="1" applyAlignment="1">
      <alignment vertical="center"/>
    </xf>
    <xf numFmtId="174" fontId="4" fillId="0" borderId="28" xfId="0" applyNumberFormat="1" applyFont="1" applyBorder="1" applyAlignment="1">
      <alignment vertical="center"/>
    </xf>
    <xf numFmtId="0" fontId="14" fillId="0" borderId="37" xfId="0" applyFont="1" applyBorder="1" applyAlignment="1">
      <alignment vertical="center"/>
    </xf>
    <xf numFmtId="0" fontId="14" fillId="0" borderId="37" xfId="0" applyFont="1" applyBorder="1" applyAlignment="1">
      <alignment vertical="center" wrapText="1"/>
    </xf>
    <xf numFmtId="0" fontId="14" fillId="0" borderId="22" xfId="0" applyFont="1" applyBorder="1" applyAlignment="1">
      <alignment vertical="center"/>
    </xf>
    <xf numFmtId="0" fontId="14" fillId="0" borderId="17" xfId="0" applyFont="1" applyBorder="1" applyAlignment="1">
      <alignment vertical="center"/>
    </xf>
    <xf numFmtId="0" fontId="21" fillId="3" borderId="38" xfId="0" applyFont="1" applyFill="1" applyBorder="1" applyAlignment="1" applyProtection="1">
      <alignment vertical="center"/>
      <protection locked="0"/>
    </xf>
    <xf numFmtId="14" fontId="21" fillId="3" borderId="31" xfId="0" applyNumberFormat="1" applyFont="1" applyFill="1" applyBorder="1" applyAlignment="1" applyProtection="1">
      <alignment vertical="center"/>
      <protection locked="0"/>
    </xf>
    <xf numFmtId="0" fontId="21" fillId="3" borderId="39" xfId="0" applyFont="1" applyFill="1" applyBorder="1" applyAlignment="1" applyProtection="1">
      <alignment vertical="center"/>
      <protection locked="0"/>
    </xf>
    <xf numFmtId="0" fontId="21" fillId="3" borderId="40" xfId="0" applyFont="1" applyFill="1" applyBorder="1" applyAlignment="1" applyProtection="1">
      <alignment vertical="center"/>
      <protection locked="0"/>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7" fillId="0" borderId="5" xfId="0" applyFont="1" applyBorder="1" applyAlignment="1">
      <alignment horizontal="right" vertical="center"/>
    </xf>
    <xf numFmtId="0" fontId="29" fillId="0" borderId="2" xfId="0" applyFont="1" applyBorder="1" applyAlignment="1">
      <alignment horizontal="left"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vertical="center"/>
    </xf>
    <xf numFmtId="0" fontId="14" fillId="0" borderId="8" xfId="0" applyFont="1" applyBorder="1" applyAlignment="1">
      <alignment vertical="center"/>
    </xf>
    <xf numFmtId="0" fontId="21" fillId="3" borderId="41" xfId="0" applyFont="1" applyFill="1" applyBorder="1" applyAlignment="1" applyProtection="1">
      <alignment vertical="center"/>
      <protection locked="0"/>
    </xf>
    <xf numFmtId="0" fontId="21" fillId="3" borderId="35" xfId="0" applyFont="1" applyFill="1" applyBorder="1" applyAlignment="1" applyProtection="1">
      <alignment vertical="center"/>
      <protection locked="0"/>
    </xf>
    <xf numFmtId="0" fontId="21" fillId="3" borderId="42" xfId="0" applyFont="1" applyFill="1" applyBorder="1" applyAlignment="1" applyProtection="1">
      <alignment vertical="center"/>
      <protection locked="0"/>
    </xf>
    <xf numFmtId="0" fontId="18" fillId="0" borderId="43" xfId="0" applyFont="1" applyBorder="1" applyAlignment="1">
      <alignment horizontal="left" vertical="center"/>
    </xf>
    <xf numFmtId="0" fontId="14" fillId="0" borderId="16" xfId="0" applyFont="1" applyBorder="1" applyAlignment="1">
      <alignment horizontal="left"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7" fillId="0" borderId="0" xfId="0" applyFont="1" applyBorder="1" applyAlignment="1">
      <alignment vertical="center"/>
    </xf>
    <xf numFmtId="0" fontId="17" fillId="0" borderId="4" xfId="0" applyFont="1" applyBorder="1" applyAlignment="1">
      <alignment vertical="center"/>
    </xf>
    <xf numFmtId="0" fontId="17" fillId="0" borderId="2" xfId="0" applyFont="1" applyBorder="1" applyAlignment="1">
      <alignment vertical="center"/>
    </xf>
    <xf numFmtId="0" fontId="18" fillId="0" borderId="0" xfId="0" applyFont="1" applyBorder="1" applyAlignment="1">
      <alignment horizontal="right" vertical="center"/>
    </xf>
    <xf numFmtId="0" fontId="17" fillId="0" borderId="2" xfId="0" applyFont="1" applyBorder="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8" fillId="0" borderId="2" xfId="0" applyFont="1" applyBorder="1" applyAlignment="1">
      <alignment horizontal="right" vertical="center"/>
    </xf>
    <xf numFmtId="14" fontId="17" fillId="3" borderId="17" xfId="0" applyNumberFormat="1" applyFont="1" applyFill="1" applyBorder="1" applyAlignment="1" applyProtection="1">
      <alignment vertical="center"/>
      <protection locked="0"/>
    </xf>
    <xf numFmtId="0" fontId="17" fillId="3" borderId="17" xfId="0" applyFont="1" applyFill="1" applyBorder="1" applyAlignment="1" applyProtection="1">
      <alignment vertical="center"/>
      <protection locked="0"/>
    </xf>
    <xf numFmtId="0" fontId="17" fillId="0" borderId="5" xfId="0" applyFont="1" applyBorder="1" applyAlignment="1">
      <alignment vertical="center"/>
    </xf>
    <xf numFmtId="0" fontId="17" fillId="0" borderId="6" xfId="0" applyFont="1" applyBorder="1" applyAlignment="1">
      <alignment vertical="center"/>
    </xf>
    <xf numFmtId="0" fontId="17" fillId="0" borderId="12" xfId="0" applyFont="1" applyBorder="1" applyAlignment="1">
      <alignment vertical="center"/>
    </xf>
    <xf numFmtId="0" fontId="18" fillId="0" borderId="43" xfId="0" applyFont="1" applyBorder="1" applyAlignment="1">
      <alignment vertical="center"/>
    </xf>
    <xf numFmtId="0" fontId="17" fillId="0" borderId="16" xfId="0" applyFont="1" applyBorder="1" applyAlignment="1">
      <alignment vertical="center"/>
    </xf>
    <xf numFmtId="14" fontId="22" fillId="3" borderId="30" xfId="0" applyNumberFormat="1" applyFont="1" applyFill="1" applyBorder="1" applyAlignment="1" applyProtection="1">
      <alignment vertical="center"/>
      <protection locked="0"/>
    </xf>
    <xf numFmtId="0" fontId="22" fillId="3" borderId="44" xfId="0" applyFont="1" applyFill="1" applyBorder="1" applyAlignment="1" applyProtection="1">
      <alignment vertical="center"/>
      <protection locked="0"/>
    </xf>
    <xf numFmtId="0" fontId="22" fillId="3" borderId="31" xfId="0" applyFont="1" applyFill="1" applyBorder="1" applyAlignment="1" applyProtection="1">
      <alignment vertical="center"/>
      <protection locked="0"/>
    </xf>
    <xf numFmtId="14" fontId="22" fillId="3" borderId="32" xfId="0" applyNumberFormat="1" applyFont="1" applyFill="1" applyBorder="1" applyAlignment="1" applyProtection="1">
      <alignment vertical="center"/>
      <protection locked="0"/>
    </xf>
    <xf numFmtId="0" fontId="22" fillId="3" borderId="39" xfId="0" applyFont="1" applyFill="1" applyBorder="1" applyAlignment="1" applyProtection="1">
      <alignment vertical="center"/>
      <protection locked="0"/>
    </xf>
    <xf numFmtId="0" fontId="22" fillId="3" borderId="33" xfId="0" applyFont="1" applyFill="1" applyBorder="1" applyAlignment="1" applyProtection="1">
      <alignment vertical="center"/>
      <protection locked="0"/>
    </xf>
    <xf numFmtId="0" fontId="22" fillId="3" borderId="32" xfId="0" applyFont="1" applyFill="1" applyBorder="1" applyAlignment="1" applyProtection="1">
      <alignment vertical="center"/>
      <protection locked="0"/>
    </xf>
    <xf numFmtId="0" fontId="18" fillId="0" borderId="36" xfId="0" applyFont="1" applyBorder="1" applyAlignment="1">
      <alignment horizontal="right" vertical="center"/>
    </xf>
    <xf numFmtId="0" fontId="18" fillId="0" borderId="27" xfId="0" applyFont="1" applyBorder="1" applyAlignment="1">
      <alignment horizontal="right" vertical="center"/>
    </xf>
    <xf numFmtId="0" fontId="22" fillId="3" borderId="45" xfId="0" applyFont="1" applyFill="1" applyBorder="1" applyAlignment="1" applyProtection="1">
      <alignment vertical="center"/>
      <protection locked="0"/>
    </xf>
    <xf numFmtId="0" fontId="22" fillId="3" borderId="46" xfId="0" applyFont="1" applyFill="1" applyBorder="1" applyAlignment="1" applyProtection="1">
      <alignment vertical="center"/>
      <protection locked="0"/>
    </xf>
    <xf numFmtId="0" fontId="22" fillId="3" borderId="47" xfId="0" applyFont="1" applyFill="1" applyBorder="1" applyAlignment="1" applyProtection="1">
      <alignment vertical="center"/>
      <protection locked="0"/>
    </xf>
    <xf numFmtId="0" fontId="18" fillId="0" borderId="48" xfId="0" applyFont="1" applyBorder="1" applyAlignment="1">
      <alignment horizontal="right" vertical="center"/>
    </xf>
    <xf numFmtId="0" fontId="18" fillId="0" borderId="9" xfId="0" applyFont="1" applyBorder="1" applyAlignment="1">
      <alignment horizontal="right" vertical="center"/>
    </xf>
    <xf numFmtId="1" fontId="14" fillId="0" borderId="6" xfId="0" applyNumberFormat="1" applyFont="1" applyBorder="1" applyAlignment="1">
      <alignment horizontal="left" vertical="center"/>
    </xf>
    <xf numFmtId="0" fontId="14" fillId="0" borderId="2" xfId="0" applyFont="1" applyBorder="1" applyAlignment="1">
      <alignment horizontal="right" vertical="center"/>
    </xf>
    <xf numFmtId="0" fontId="14" fillId="0" borderId="49" xfId="0" applyFont="1" applyBorder="1" applyAlignment="1">
      <alignment vertical="center" wrapText="1"/>
    </xf>
    <xf numFmtId="0" fontId="21" fillId="3" borderId="50" xfId="0" applyFont="1" applyFill="1" applyBorder="1" applyAlignment="1" applyProtection="1">
      <alignment vertical="center"/>
      <protection locked="0"/>
    </xf>
    <xf numFmtId="0" fontId="21" fillId="3" borderId="51" xfId="0" applyFont="1" applyFill="1" applyBorder="1" applyAlignment="1" applyProtection="1">
      <alignment vertical="center"/>
      <protection locked="0"/>
    </xf>
    <xf numFmtId="0" fontId="14" fillId="0" borderId="16" xfId="0" applyFont="1" applyBorder="1" applyAlignment="1">
      <alignment vertical="center" wrapText="1"/>
    </xf>
    <xf numFmtId="0" fontId="21" fillId="3" borderId="27" xfId="0" applyFont="1" applyFill="1" applyBorder="1" applyAlignment="1" applyProtection="1">
      <alignment vertical="center"/>
      <protection locked="0"/>
    </xf>
    <xf numFmtId="9" fontId="21" fillId="3" borderId="31" xfId="16" applyFont="1" applyFill="1" applyBorder="1" applyAlignment="1" applyProtection="1">
      <alignment vertical="center"/>
      <protection locked="0"/>
    </xf>
    <xf numFmtId="0" fontId="21" fillId="3" borderId="9" xfId="0" applyFont="1" applyFill="1" applyBorder="1" applyAlignment="1" applyProtection="1">
      <alignment vertical="center"/>
      <protection locked="0"/>
    </xf>
    <xf numFmtId="14" fontId="21" fillId="3" borderId="52" xfId="0" applyNumberFormat="1" applyFont="1" applyFill="1" applyBorder="1" applyAlignment="1" applyProtection="1">
      <alignment vertical="center"/>
      <protection locked="0"/>
    </xf>
    <xf numFmtId="0" fontId="21" fillId="3" borderId="53" xfId="0" applyFont="1" applyFill="1" applyBorder="1" applyAlignment="1" applyProtection="1">
      <alignment vertical="center"/>
      <protection locked="0"/>
    </xf>
    <xf numFmtId="0" fontId="21" fillId="3" borderId="54" xfId="0" applyFont="1" applyFill="1" applyBorder="1" applyAlignment="1" applyProtection="1">
      <alignment vertical="center"/>
      <protection locked="0"/>
    </xf>
    <xf numFmtId="166" fontId="21" fillId="3" borderId="41" xfId="1" applyFont="1" applyFill="1" applyBorder="1" applyAlignment="1" applyProtection="1">
      <alignment vertical="center"/>
      <protection locked="0"/>
    </xf>
    <xf numFmtId="166" fontId="21" fillId="3" borderId="33" xfId="1" applyFont="1" applyFill="1" applyBorder="1" applyAlignment="1" applyProtection="1">
      <alignment vertical="center"/>
      <protection locked="0"/>
    </xf>
    <xf numFmtId="166" fontId="21" fillId="3" borderId="34" xfId="1" applyFont="1" applyFill="1" applyBorder="1" applyAlignment="1" applyProtection="1">
      <alignment vertical="center"/>
      <protection locked="0"/>
    </xf>
    <xf numFmtId="0" fontId="7" fillId="0" borderId="50" xfId="0" applyFont="1" applyBorder="1" applyAlignment="1">
      <alignment horizontal="right" vertical="center"/>
    </xf>
    <xf numFmtId="0" fontId="5" fillId="0" borderId="49" xfId="0" applyFont="1" applyBorder="1" applyAlignment="1" applyProtection="1">
      <alignment vertical="center" wrapText="1"/>
    </xf>
    <xf numFmtId="0" fontId="5" fillId="3" borderId="50" xfId="0" applyFont="1" applyFill="1" applyBorder="1" applyAlignment="1" applyProtection="1">
      <alignment vertical="center"/>
    </xf>
    <xf numFmtId="0" fontId="5" fillId="3" borderId="42" xfId="0" applyFont="1" applyFill="1" applyBorder="1" applyAlignment="1" applyProtection="1">
      <alignment vertical="center"/>
    </xf>
    <xf numFmtId="0" fontId="21" fillId="0" borderId="0" xfId="0" applyFont="1" applyBorder="1" applyAlignment="1" applyProtection="1">
      <alignment vertical="center"/>
      <protection locked="0"/>
    </xf>
    <xf numFmtId="174" fontId="14" fillId="0" borderId="4" xfId="0" applyNumberFormat="1" applyFont="1" applyBorder="1" applyAlignment="1">
      <alignment vertical="center"/>
    </xf>
    <xf numFmtId="174" fontId="14" fillId="0" borderId="15" xfId="0" applyNumberFormat="1" applyFont="1" applyBorder="1" applyAlignment="1">
      <alignment vertical="center"/>
    </xf>
    <xf numFmtId="174" fontId="14" fillId="0" borderId="29" xfId="0" applyNumberFormat="1" applyFont="1" applyBorder="1" applyAlignment="1">
      <alignment vertical="center" wrapText="1"/>
    </xf>
    <xf numFmtId="14" fontId="21" fillId="3" borderId="55" xfId="0" applyNumberFormat="1" applyFont="1" applyFill="1" applyBorder="1" applyAlignment="1" applyProtection="1">
      <alignment vertical="center"/>
      <protection locked="0"/>
    </xf>
    <xf numFmtId="0" fontId="21" fillId="3" borderId="56" xfId="0" applyFont="1" applyFill="1" applyBorder="1" applyAlignment="1" applyProtection="1">
      <alignment vertical="center"/>
      <protection locked="0"/>
    </xf>
    <xf numFmtId="0" fontId="21" fillId="3" borderId="45" xfId="0" applyFont="1" applyFill="1" applyBorder="1" applyAlignment="1" applyProtection="1">
      <alignment vertical="center"/>
      <protection locked="0"/>
    </xf>
    <xf numFmtId="0" fontId="21" fillId="3" borderId="47"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9" xfId="0" applyFont="1" applyBorder="1" applyAlignment="1">
      <alignment vertical="center"/>
    </xf>
    <xf numFmtId="0" fontId="40" fillId="0" borderId="0" xfId="15" applyFont="1" applyBorder="1" applyAlignment="1">
      <alignment vertical="center"/>
    </xf>
    <xf numFmtId="0" fontId="40" fillId="0" borderId="0" xfId="0" applyFont="1" applyBorder="1" applyAlignment="1">
      <alignment vertical="center"/>
    </xf>
    <xf numFmtId="0" fontId="21" fillId="3" borderId="57" xfId="0" applyFont="1" applyFill="1" applyBorder="1" applyAlignment="1" applyProtection="1">
      <alignment vertical="center"/>
      <protection locked="0"/>
    </xf>
    <xf numFmtId="0" fontId="18" fillId="3" borderId="32" xfId="0" applyFont="1" applyFill="1" applyBorder="1" applyAlignment="1">
      <alignment horizontal="left" vertical="center"/>
    </xf>
    <xf numFmtId="0" fontId="26" fillId="3" borderId="17" xfId="0" applyFont="1" applyFill="1" applyBorder="1" applyAlignment="1" applyProtection="1">
      <alignment horizontal="center" vertical="center"/>
      <protection locked="0"/>
    </xf>
    <xf numFmtId="174" fontId="4" fillId="0" borderId="0" xfId="0" quotePrefix="1" applyNumberFormat="1" applyFont="1" applyFill="1" applyBorder="1" applyAlignment="1" applyProtection="1">
      <alignment vertical="center"/>
    </xf>
    <xf numFmtId="174" fontId="4" fillId="0" borderId="27" xfId="0" applyNumberFormat="1" applyFont="1" applyFill="1" applyBorder="1" applyAlignment="1" applyProtection="1">
      <alignment vertical="center"/>
    </xf>
    <xf numFmtId="174" fontId="4" fillId="0" borderId="9" xfId="16" applyNumberFormat="1" applyFont="1" applyFill="1" applyBorder="1" applyAlignment="1" applyProtection="1">
      <alignment vertical="center"/>
    </xf>
    <xf numFmtId="169"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9" fontId="5" fillId="0" borderId="1" xfId="0" applyNumberFormat="1" applyFont="1" applyFill="1" applyBorder="1" applyAlignment="1" applyProtection="1">
      <alignment vertical="center"/>
    </xf>
    <xf numFmtId="0" fontId="5" fillId="0" borderId="58" xfId="0" applyFont="1" applyFill="1" applyBorder="1" applyAlignment="1" applyProtection="1">
      <alignment vertical="center"/>
    </xf>
    <xf numFmtId="0" fontId="29" fillId="0" borderId="59" xfId="0" applyFont="1" applyFill="1" applyBorder="1" applyAlignment="1" applyProtection="1">
      <alignment vertical="center"/>
    </xf>
    <xf numFmtId="0" fontId="47" fillId="0" borderId="2" xfId="0" applyFont="1" applyBorder="1" applyAlignment="1">
      <alignment vertical="center"/>
    </xf>
    <xf numFmtId="0" fontId="18" fillId="0" borderId="48" xfId="0" applyFont="1" applyBorder="1" applyAlignment="1">
      <alignment horizontal="left" vertical="center"/>
    </xf>
    <xf numFmtId="0" fontId="14" fillId="0" borderId="7" xfId="0" applyFont="1" applyBorder="1" applyAlignment="1">
      <alignment horizontal="right" vertical="center"/>
    </xf>
    <xf numFmtId="1" fontId="14" fillId="0" borderId="7" xfId="0" applyNumberFormat="1" applyFont="1" applyBorder="1" applyAlignment="1">
      <alignment horizontal="left" vertical="center"/>
    </xf>
    <xf numFmtId="0" fontId="7" fillId="0" borderId="60" xfId="0" applyFont="1" applyBorder="1" applyAlignment="1">
      <alignment horizontal="right" vertical="center"/>
    </xf>
    <xf numFmtId="0" fontId="7" fillId="0" borderId="1" xfId="0" applyFont="1" applyBorder="1" applyAlignment="1">
      <alignment horizontal="right" vertical="center"/>
    </xf>
    <xf numFmtId="0" fontId="14" fillId="0" borderId="25" xfId="0" applyFont="1" applyBorder="1" applyAlignment="1">
      <alignment vertical="center"/>
    </xf>
    <xf numFmtId="0" fontId="7" fillId="0" borderId="36" xfId="0" applyFont="1" applyBorder="1" applyAlignment="1">
      <alignment horizontal="right" vertical="center"/>
    </xf>
    <xf numFmtId="0" fontId="7" fillId="0" borderId="27" xfId="0" applyFont="1" applyBorder="1" applyAlignment="1">
      <alignment horizontal="right" vertical="center"/>
    </xf>
    <xf numFmtId="166" fontId="7" fillId="0" borderId="0" xfId="1" applyFont="1" applyBorder="1" applyAlignment="1">
      <alignment horizontal="right" vertical="center"/>
    </xf>
    <xf numFmtId="0" fontId="7" fillId="0" borderId="61" xfId="0" applyFont="1" applyBorder="1" applyAlignment="1">
      <alignment horizontal="right" vertical="center"/>
    </xf>
    <xf numFmtId="0" fontId="7" fillId="0" borderId="62" xfId="0" applyFont="1" applyBorder="1" applyAlignment="1">
      <alignment horizontal="right" vertical="center"/>
    </xf>
    <xf numFmtId="0" fontId="18" fillId="0" borderId="24" xfId="0" applyFont="1" applyBorder="1" applyAlignment="1">
      <alignment vertical="center"/>
    </xf>
    <xf numFmtId="0" fontId="17" fillId="0" borderId="25" xfId="0" applyFont="1" applyBorder="1" applyAlignment="1">
      <alignment vertical="center"/>
    </xf>
    <xf numFmtId="174" fontId="17" fillId="0" borderId="26" xfId="0" applyNumberFormat="1" applyFont="1" applyBorder="1" applyAlignment="1">
      <alignment vertical="center"/>
    </xf>
    <xf numFmtId="0" fontId="17" fillId="0" borderId="7" xfId="0" applyFont="1" applyBorder="1" applyAlignment="1">
      <alignment vertical="center"/>
    </xf>
    <xf numFmtId="0" fontId="22" fillId="3" borderId="63" xfId="0" applyFont="1" applyFill="1" applyBorder="1" applyAlignment="1" applyProtection="1">
      <alignment vertical="center"/>
      <protection locked="0"/>
    </xf>
    <xf numFmtId="0" fontId="22" fillId="3" borderId="64" xfId="0" applyFont="1" applyFill="1" applyBorder="1" applyAlignment="1" applyProtection="1">
      <alignment vertical="center"/>
      <protection locked="0"/>
    </xf>
    <xf numFmtId="0" fontId="22" fillId="3" borderId="65" xfId="0" applyFont="1" applyFill="1" applyBorder="1" applyAlignment="1" applyProtection="1">
      <alignment vertical="center"/>
      <protection locked="0"/>
    </xf>
    <xf numFmtId="0" fontId="18" fillId="0" borderId="59" xfId="0" applyFont="1" applyBorder="1" applyAlignment="1">
      <alignment horizontal="right" vertical="center"/>
    </xf>
    <xf numFmtId="0" fontId="18" fillId="0" borderId="58" xfId="0" applyFont="1" applyBorder="1" applyAlignment="1">
      <alignment horizontal="right" vertical="center"/>
    </xf>
    <xf numFmtId="0" fontId="22" fillId="3" borderId="52" xfId="0" applyFont="1" applyFill="1" applyBorder="1" applyAlignment="1" applyProtection="1">
      <alignment vertical="center"/>
      <protection locked="0"/>
    </xf>
    <xf numFmtId="0" fontId="22" fillId="3" borderId="53" xfId="0" applyFont="1" applyFill="1" applyBorder="1" applyAlignment="1" applyProtection="1">
      <alignment vertical="center"/>
      <protection locked="0"/>
    </xf>
    <xf numFmtId="0" fontId="22" fillId="3" borderId="41" xfId="0" applyFont="1" applyFill="1" applyBorder="1" applyAlignment="1" applyProtection="1">
      <alignment vertical="center"/>
      <protection locked="0"/>
    </xf>
    <xf numFmtId="166" fontId="18" fillId="0" borderId="66" xfId="0" applyNumberFormat="1" applyFont="1" applyBorder="1"/>
    <xf numFmtId="0" fontId="14" fillId="0" borderId="67" xfId="0" applyFont="1" applyBorder="1" applyAlignment="1">
      <alignment vertical="center"/>
    </xf>
    <xf numFmtId="0" fontId="21" fillId="3" borderId="52" xfId="0" applyFont="1" applyFill="1" applyBorder="1" applyAlignment="1" applyProtection="1">
      <alignment vertical="center"/>
      <protection locked="0"/>
    </xf>
    <xf numFmtId="0" fontId="5" fillId="3" borderId="54" xfId="0" applyFont="1" applyFill="1" applyBorder="1" applyAlignment="1" applyProtection="1">
      <alignment vertical="center"/>
    </xf>
    <xf numFmtId="0" fontId="21" fillId="3" borderId="65" xfId="0" applyFont="1" applyFill="1" applyBorder="1" applyAlignment="1" applyProtection="1">
      <alignment vertical="center"/>
      <protection locked="0"/>
    </xf>
    <xf numFmtId="0" fontId="21" fillId="0" borderId="27" xfId="0" applyFont="1" applyBorder="1" applyAlignment="1" applyProtection="1">
      <alignment vertical="center"/>
      <protection locked="0"/>
    </xf>
    <xf numFmtId="0" fontId="21" fillId="0" borderId="62" xfId="0" applyFont="1" applyBorder="1" applyAlignment="1" applyProtection="1">
      <alignment vertical="center"/>
      <protection locked="0"/>
    </xf>
    <xf numFmtId="0" fontId="24" fillId="0" borderId="11" xfId="0" applyFont="1" applyBorder="1" applyAlignment="1">
      <alignment horizontal="left" vertical="center"/>
    </xf>
    <xf numFmtId="0" fontId="7" fillId="0" borderId="7" xfId="0" applyFont="1" applyBorder="1" applyAlignment="1">
      <alignment horizontal="right" vertical="center"/>
    </xf>
    <xf numFmtId="0" fontId="18" fillId="0" borderId="7" xfId="0" applyFont="1" applyBorder="1" applyAlignment="1">
      <alignment horizontal="right" vertical="center"/>
    </xf>
    <xf numFmtId="0" fontId="18" fillId="0" borderId="68" xfId="0" applyFont="1" applyBorder="1" applyAlignment="1">
      <alignment horizontal="right" vertical="center"/>
    </xf>
    <xf numFmtId="0" fontId="47" fillId="0" borderId="2" xfId="0" applyFont="1" applyBorder="1" applyAlignment="1">
      <alignment horizontal="left" vertical="center"/>
    </xf>
    <xf numFmtId="0" fontId="7" fillId="0" borderId="61" xfId="0" applyFont="1" applyBorder="1" applyAlignment="1">
      <alignment vertical="center"/>
    </xf>
    <xf numFmtId="0" fontId="14" fillId="0" borderId="62" xfId="0" applyFont="1" applyBorder="1" applyAlignment="1">
      <alignment vertical="center"/>
    </xf>
    <xf numFmtId="174" fontId="14" fillId="0" borderId="69" xfId="0" applyNumberFormat="1" applyFont="1" applyBorder="1" applyAlignment="1">
      <alignment vertical="center"/>
    </xf>
    <xf numFmtId="0" fontId="7" fillId="0" borderId="68" xfId="0" applyFont="1" applyBorder="1" applyAlignment="1" applyProtection="1">
      <alignment horizontal="center" vertical="center" wrapText="1"/>
    </xf>
    <xf numFmtId="49" fontId="7" fillId="0" borderId="68" xfId="0" applyNumberFormat="1" applyFont="1" applyBorder="1" applyAlignment="1" applyProtection="1">
      <alignment vertical="center"/>
    </xf>
    <xf numFmtId="49" fontId="7" fillId="0" borderId="70" xfId="0" applyNumberFormat="1" applyFont="1" applyFill="1" applyBorder="1" applyAlignment="1" applyProtection="1">
      <alignment horizontal="center" vertical="center" wrapText="1"/>
    </xf>
    <xf numFmtId="15" fontId="7" fillId="4" borderId="54" xfId="0" applyNumberFormat="1" applyFont="1" applyFill="1" applyBorder="1" applyAlignment="1" applyProtection="1">
      <alignment horizontal="center" vertical="center"/>
      <protection locked="0"/>
    </xf>
    <xf numFmtId="15" fontId="7" fillId="4" borderId="50" xfId="0" applyNumberFormat="1" applyFont="1" applyFill="1" applyBorder="1" applyAlignment="1" applyProtection="1">
      <alignment horizontal="center" vertical="center"/>
      <protection locked="0"/>
    </xf>
    <xf numFmtId="180" fontId="21" fillId="0" borderId="33" xfId="0" applyNumberFormat="1" applyFont="1" applyFill="1" applyBorder="1" applyAlignment="1" applyProtection="1">
      <alignment vertical="center"/>
      <protection locked="0"/>
    </xf>
    <xf numFmtId="180" fontId="21" fillId="3" borderId="31" xfId="0" applyNumberFormat="1" applyFont="1" applyFill="1" applyBorder="1" applyAlignment="1" applyProtection="1">
      <alignment vertical="center"/>
      <protection locked="0"/>
    </xf>
    <xf numFmtId="180" fontId="21" fillId="3" borderId="33" xfId="0" applyNumberFormat="1" applyFont="1" applyFill="1" applyBorder="1" applyAlignment="1" applyProtection="1">
      <alignment vertical="center"/>
      <protection locked="0"/>
    </xf>
    <xf numFmtId="180" fontId="21" fillId="3" borderId="34" xfId="0" applyNumberFormat="1" applyFont="1" applyFill="1" applyBorder="1" applyAlignment="1" applyProtection="1">
      <alignment vertical="center"/>
      <protection locked="0"/>
    </xf>
    <xf numFmtId="0" fontId="27" fillId="0" borderId="0" xfId="0" applyFont="1" applyFill="1" applyBorder="1" applyAlignment="1" applyProtection="1">
      <alignment vertical="center"/>
    </xf>
    <xf numFmtId="0" fontId="51" fillId="0" borderId="7" xfId="0" applyFont="1" applyFill="1" applyBorder="1" applyAlignment="1" applyProtection="1">
      <alignment vertical="center"/>
    </xf>
    <xf numFmtId="3" fontId="29" fillId="0" borderId="0" xfId="14" applyNumberFormat="1" applyFont="1" applyFill="1" applyBorder="1" applyProtection="1"/>
    <xf numFmtId="178" fontId="28" fillId="0" borderId="71" xfId="0" applyNumberFormat="1" applyFont="1" applyFill="1" applyBorder="1" applyAlignment="1">
      <alignment horizontal="right"/>
    </xf>
    <xf numFmtId="0" fontId="17" fillId="0" borderId="2" xfId="0" applyFont="1" applyFill="1" applyBorder="1" applyAlignment="1" applyProtection="1">
      <alignment horizontal="left" vertical="center"/>
    </xf>
    <xf numFmtId="1" fontId="26" fillId="0" borderId="34" xfId="0" applyNumberFormat="1" applyFont="1" applyFill="1" applyBorder="1" applyAlignment="1" applyProtection="1">
      <alignment horizontal="center" vertical="center"/>
    </xf>
    <xf numFmtId="0" fontId="14" fillId="0" borderId="0" xfId="0" applyFont="1" applyBorder="1" applyAlignment="1" applyProtection="1">
      <alignment horizontal="right" vertical="center"/>
    </xf>
    <xf numFmtId="49" fontId="18" fillId="3" borderId="40" xfId="0" applyNumberFormat="1" applyFont="1" applyFill="1" applyBorder="1" applyAlignment="1" applyProtection="1">
      <alignment vertical="center"/>
      <protection locked="0"/>
    </xf>
    <xf numFmtId="0" fontId="26" fillId="0" borderId="0" xfId="0" applyFont="1" applyFill="1" applyBorder="1" applyAlignment="1" applyProtection="1">
      <alignment horizontal="center" vertical="center"/>
    </xf>
    <xf numFmtId="0" fontId="36" fillId="0" borderId="0" xfId="0" applyFont="1" applyBorder="1" applyAlignment="1" applyProtection="1">
      <alignment horizontal="center" vertical="center"/>
    </xf>
    <xf numFmtId="0" fontId="18" fillId="0" borderId="2" xfId="0" applyFont="1" applyBorder="1" applyAlignment="1" applyProtection="1">
      <alignment horizontal="left" vertical="center"/>
    </xf>
    <xf numFmtId="49" fontId="18" fillId="0" borderId="0" xfId="0" applyNumberFormat="1" applyFont="1" applyBorder="1" applyAlignment="1" applyProtection="1">
      <alignment horizontal="right" vertical="center"/>
    </xf>
    <xf numFmtId="0" fontId="18" fillId="0" borderId="0" xfId="0" applyFont="1" applyBorder="1" applyAlignment="1" applyProtection="1">
      <alignment horizontal="right" vertical="center"/>
    </xf>
    <xf numFmtId="0" fontId="18" fillId="0" borderId="2" xfId="0" applyFont="1" applyFill="1" applyBorder="1" applyAlignment="1" applyProtection="1">
      <alignment horizontal="left" vertical="center"/>
    </xf>
    <xf numFmtId="0" fontId="18" fillId="0" borderId="6" xfId="0" applyFont="1" applyBorder="1" applyAlignment="1" applyProtection="1">
      <alignment horizontal="right" vertical="center"/>
    </xf>
    <xf numFmtId="49" fontId="18" fillId="0" borderId="0" xfId="0" applyNumberFormat="1" applyFont="1" applyFill="1" applyBorder="1" applyAlignment="1">
      <alignment vertical="center"/>
    </xf>
    <xf numFmtId="0" fontId="17" fillId="0" borderId="37" xfId="0" applyFont="1" applyBorder="1" applyAlignment="1">
      <alignment horizontal="right" vertical="center"/>
    </xf>
    <xf numFmtId="0" fontId="14" fillId="0" borderId="0" xfId="0" applyFont="1" applyAlignment="1">
      <alignment vertical="center" wrapText="1"/>
    </xf>
    <xf numFmtId="0" fontId="57" fillId="0" borderId="0" xfId="0" applyFont="1" applyAlignment="1">
      <alignment vertical="center" wrapText="1"/>
    </xf>
    <xf numFmtId="0" fontId="14" fillId="0" borderId="0" xfId="0" applyFont="1" applyAlignment="1">
      <alignment horizontal="center" vertical="center" wrapText="1"/>
    </xf>
    <xf numFmtId="0" fontId="14" fillId="0" borderId="0" xfId="0" applyNumberFormat="1" applyFont="1" applyAlignment="1">
      <alignment vertical="center" wrapText="1"/>
    </xf>
    <xf numFmtId="0" fontId="14" fillId="0" borderId="0" xfId="0" applyNumberFormat="1" applyFont="1" applyBorder="1" applyAlignment="1">
      <alignment vertical="center" wrapText="1"/>
    </xf>
    <xf numFmtId="0" fontId="16" fillId="0" borderId="0" xfId="0" applyNumberFormat="1" applyFont="1" applyAlignment="1">
      <alignment vertical="center" wrapText="1"/>
    </xf>
    <xf numFmtId="176" fontId="18" fillId="0" borderId="72" xfId="0" applyNumberFormat="1" applyFont="1" applyBorder="1" applyAlignment="1" applyProtection="1">
      <alignment vertical="center"/>
    </xf>
    <xf numFmtId="1" fontId="16" fillId="0" borderId="0" xfId="0" applyNumberFormat="1" applyFont="1" applyBorder="1" applyAlignment="1" applyProtection="1">
      <alignment horizontal="right" vertical="center"/>
    </xf>
    <xf numFmtId="0" fontId="56" fillId="0" borderId="7" xfId="0" applyFont="1" applyFill="1" applyBorder="1" applyAlignment="1" applyProtection="1">
      <alignment vertical="center"/>
    </xf>
    <xf numFmtId="173" fontId="28" fillId="0" borderId="73" xfId="16" applyNumberFormat="1" applyFont="1" applyBorder="1"/>
    <xf numFmtId="173" fontId="28" fillId="0" borderId="74" xfId="16" applyNumberFormat="1" applyFont="1" applyBorder="1"/>
    <xf numFmtId="0" fontId="4" fillId="0" borderId="0" xfId="0" applyFont="1" applyBorder="1" applyAlignment="1" applyProtection="1">
      <alignment horizontal="left" vertical="center" wrapText="1"/>
    </xf>
    <xf numFmtId="164" fontId="28" fillId="0" borderId="17" xfId="0" applyNumberFormat="1" applyFont="1" applyFill="1" applyBorder="1"/>
    <xf numFmtId="164" fontId="28" fillId="0" borderId="75" xfId="0" applyNumberFormat="1" applyFont="1" applyFill="1" applyBorder="1"/>
    <xf numFmtId="0" fontId="59" fillId="0" borderId="75" xfId="0" applyFont="1" applyBorder="1"/>
    <xf numFmtId="164" fontId="28" fillId="0" borderId="76" xfId="0" applyNumberFormat="1" applyFont="1" applyFill="1" applyBorder="1"/>
    <xf numFmtId="164" fontId="28" fillId="0" borderId="77" xfId="0" applyNumberFormat="1" applyFont="1" applyFill="1" applyBorder="1"/>
    <xf numFmtId="164" fontId="28" fillId="0" borderId="78" xfId="0" applyNumberFormat="1" applyFont="1" applyFill="1" applyBorder="1"/>
    <xf numFmtId="0" fontId="4" fillId="0" borderId="0" xfId="0" applyFont="1" applyBorder="1" applyAlignment="1" applyProtection="1">
      <alignment horizontal="center" vertical="center" wrapText="1"/>
    </xf>
    <xf numFmtId="10" fontId="4" fillId="0" borderId="0" xfId="0" applyNumberFormat="1" applyFont="1" applyBorder="1" applyAlignment="1" applyProtection="1">
      <alignment vertical="center"/>
    </xf>
    <xf numFmtId="0" fontId="4" fillId="0" borderId="0" xfId="0" applyFont="1" applyBorder="1" applyAlignment="1" applyProtection="1">
      <alignment horizontal="right" vertical="center"/>
    </xf>
    <xf numFmtId="1" fontId="16" fillId="0" borderId="6" xfId="0" applyNumberFormat="1" applyFont="1" applyBorder="1" applyAlignment="1" applyProtection="1">
      <alignment horizontal="left" vertical="center"/>
    </xf>
    <xf numFmtId="0" fontId="17" fillId="0" borderId="6" xfId="0" applyFont="1" applyFill="1" applyBorder="1" applyAlignment="1" applyProtection="1">
      <alignment horizontal="right" vertical="center"/>
    </xf>
    <xf numFmtId="176" fontId="7" fillId="0" borderId="79" xfId="0" applyNumberFormat="1" applyFont="1" applyFill="1" applyBorder="1" applyAlignment="1" applyProtection="1">
      <alignment horizontal="right" vertical="center"/>
    </xf>
    <xf numFmtId="176" fontId="7" fillId="0" borderId="80" xfId="0" applyNumberFormat="1" applyFont="1" applyFill="1" applyBorder="1" applyAlignment="1" applyProtection="1">
      <alignment horizontal="right" vertical="center"/>
    </xf>
    <xf numFmtId="176" fontId="36" fillId="0" borderId="79" xfId="0" applyNumberFormat="1" applyFont="1" applyFill="1" applyBorder="1" applyAlignment="1" applyProtection="1">
      <alignment horizontal="right" vertical="center"/>
    </xf>
    <xf numFmtId="1" fontId="21" fillId="3" borderId="41" xfId="0" applyNumberFormat="1" applyFont="1" applyFill="1" applyBorder="1" applyAlignment="1" applyProtection="1">
      <alignment vertical="center"/>
      <protection locked="0"/>
    </xf>
    <xf numFmtId="1" fontId="21" fillId="3" borderId="33" xfId="0" applyNumberFormat="1" applyFont="1" applyFill="1" applyBorder="1" applyAlignment="1" applyProtection="1">
      <alignment vertical="center"/>
      <protection locked="0"/>
    </xf>
    <xf numFmtId="1" fontId="21" fillId="3" borderId="34" xfId="0" applyNumberFormat="1" applyFont="1" applyFill="1" applyBorder="1" applyAlignment="1" applyProtection="1">
      <alignment vertical="center"/>
      <protection locked="0"/>
    </xf>
    <xf numFmtId="0" fontId="61" fillId="0" borderId="0" xfId="0" applyFont="1"/>
    <xf numFmtId="0" fontId="64" fillId="0" borderId="0" xfId="0" applyFont="1"/>
    <xf numFmtId="172" fontId="21" fillId="3" borderId="30" xfId="0" applyNumberFormat="1" applyFont="1" applyFill="1" applyBorder="1" applyAlignment="1" applyProtection="1">
      <alignment vertical="center"/>
      <protection locked="0"/>
    </xf>
    <xf numFmtId="172" fontId="21" fillId="3" borderId="32" xfId="0" applyNumberFormat="1" applyFont="1" applyFill="1" applyBorder="1" applyAlignment="1" applyProtection="1">
      <alignment vertical="center"/>
      <protection locked="0"/>
    </xf>
    <xf numFmtId="172" fontId="21" fillId="3" borderId="20" xfId="0" applyNumberFormat="1" applyFont="1" applyFill="1" applyBorder="1" applyAlignment="1" applyProtection="1">
      <alignment vertical="center"/>
      <protection locked="0"/>
    </xf>
    <xf numFmtId="0" fontId="14" fillId="0" borderId="10" xfId="0" applyFont="1" applyBorder="1" applyAlignment="1">
      <alignment horizontal="left" vertical="center"/>
    </xf>
    <xf numFmtId="0" fontId="16" fillId="0" borderId="3" xfId="0" applyFont="1" applyBorder="1" applyAlignment="1">
      <alignment horizontal="right" vertical="center"/>
    </xf>
    <xf numFmtId="0" fontId="65" fillId="0" borderId="0" xfId="0" applyFont="1" applyFill="1"/>
    <xf numFmtId="0" fontId="15" fillId="0" borderId="0" xfId="0" applyFont="1"/>
    <xf numFmtId="174" fontId="4" fillId="0" borderId="9" xfId="16" quotePrefix="1" applyNumberFormat="1" applyFont="1" applyFill="1" applyBorder="1" applyAlignment="1" applyProtection="1">
      <alignment vertical="center"/>
    </xf>
    <xf numFmtId="174" fontId="41" fillId="0" borderId="6" xfId="0" applyNumberFormat="1" applyFont="1" applyFill="1" applyBorder="1" applyAlignment="1" applyProtection="1">
      <alignment horizontal="right" vertical="center"/>
    </xf>
    <xf numFmtId="0" fontId="41" fillId="0" borderId="7" xfId="0" applyFont="1" applyFill="1" applyBorder="1" applyAlignment="1" applyProtection="1">
      <alignment horizontal="right" vertical="center"/>
    </xf>
    <xf numFmtId="0" fontId="66" fillId="0" borderId="0" xfId="0" applyFont="1"/>
    <xf numFmtId="0" fontId="4" fillId="0" borderId="0" xfId="0" applyFont="1" applyBorder="1" applyAlignment="1" applyProtection="1">
      <alignment horizontal="left" vertical="center"/>
    </xf>
    <xf numFmtId="0" fontId="63" fillId="0" borderId="3" xfId="0" applyFont="1" applyBorder="1" applyAlignment="1" applyProtection="1">
      <alignment vertical="center"/>
    </xf>
    <xf numFmtId="0" fontId="46" fillId="0" borderId="3" xfId="0" applyFont="1" applyBorder="1" applyAlignment="1" applyProtection="1">
      <alignment vertical="center"/>
    </xf>
    <xf numFmtId="0" fontId="46" fillId="0" borderId="10" xfId="0" applyFont="1" applyBorder="1" applyAlignment="1" applyProtection="1">
      <alignment vertical="center"/>
    </xf>
    <xf numFmtId="0" fontId="16" fillId="0" borderId="2" xfId="0" applyFont="1" applyBorder="1" applyAlignment="1">
      <alignment horizontal="right" vertical="center"/>
    </xf>
    <xf numFmtId="0" fontId="67" fillId="0" borderId="0" xfId="0" applyFont="1" applyBorder="1" applyAlignment="1" applyProtection="1">
      <alignment horizontal="center" vertical="center"/>
    </xf>
    <xf numFmtId="0" fontId="14" fillId="0" borderId="0" xfId="0" applyFont="1" applyBorder="1" applyAlignment="1" applyProtection="1">
      <alignment vertical="center"/>
    </xf>
    <xf numFmtId="0" fontId="14" fillId="0" borderId="4" xfId="0" applyFont="1" applyBorder="1" applyAlignment="1" applyProtection="1">
      <alignment vertical="center"/>
    </xf>
    <xf numFmtId="0" fontId="43" fillId="0" borderId="0" xfId="0" applyFont="1" applyBorder="1" applyAlignment="1" applyProtection="1">
      <alignment vertical="center"/>
    </xf>
    <xf numFmtId="0" fontId="14" fillId="0" borderId="5" xfId="0" applyFont="1" applyFill="1" applyBorder="1" applyAlignment="1" applyProtection="1">
      <alignment horizontal="left" vertical="center" wrapText="1"/>
    </xf>
    <xf numFmtId="0" fontId="4" fillId="0" borderId="3" xfId="0" applyFont="1" applyBorder="1" applyAlignment="1" applyProtection="1">
      <alignment vertical="center"/>
    </xf>
    <xf numFmtId="0" fontId="16" fillId="0" borderId="0" xfId="0" applyFont="1" applyBorder="1" applyAlignment="1">
      <alignment vertical="center"/>
    </xf>
    <xf numFmtId="9" fontId="17" fillId="0" borderId="2" xfId="0" applyNumberFormat="1" applyFont="1" applyFill="1" applyBorder="1" applyAlignment="1" applyProtection="1">
      <alignment vertical="center"/>
    </xf>
    <xf numFmtId="9" fontId="23" fillId="0" borderId="2" xfId="0" applyNumberFormat="1" applyFont="1" applyFill="1" applyBorder="1" applyAlignment="1" applyProtection="1">
      <alignment vertical="center"/>
    </xf>
    <xf numFmtId="0" fontId="23" fillId="0" borderId="0" xfId="0" applyFont="1" applyFill="1" applyBorder="1" applyAlignment="1" applyProtection="1">
      <alignment vertical="center"/>
    </xf>
    <xf numFmtId="9" fontId="23" fillId="0" borderId="2" xfId="0" applyNumberFormat="1" applyFont="1" applyFill="1" applyBorder="1" applyAlignment="1" applyProtection="1">
      <alignment horizontal="left" vertical="center"/>
    </xf>
    <xf numFmtId="0" fontId="23" fillId="0" borderId="2" xfId="0" applyFont="1" applyFill="1" applyBorder="1" applyAlignment="1" applyProtection="1">
      <alignment vertical="center"/>
    </xf>
    <xf numFmtId="0" fontId="17" fillId="0" borderId="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center" vertical="center"/>
    </xf>
    <xf numFmtId="0" fontId="17"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41" fillId="0" borderId="6" xfId="0" applyFont="1" applyFill="1" applyBorder="1" applyAlignment="1" applyProtection="1">
      <alignment horizontal="right" vertical="center"/>
    </xf>
    <xf numFmtId="0" fontId="18" fillId="0" borderId="2" xfId="0" applyFont="1" applyBorder="1" applyAlignment="1" applyProtection="1">
      <alignment horizontal="right" vertical="center"/>
    </xf>
    <xf numFmtId="0" fontId="26" fillId="0" borderId="0" xfId="0" applyFont="1" applyFill="1" applyBorder="1" applyAlignment="1" applyProtection="1">
      <alignment horizontal="left" vertical="center"/>
    </xf>
    <xf numFmtId="0" fontId="29" fillId="0" borderId="0" xfId="0" applyFont="1" applyBorder="1" applyAlignment="1" applyProtection="1">
      <alignment horizontal="left" vertical="center"/>
    </xf>
    <xf numFmtId="174" fontId="27" fillId="0" borderId="27" xfId="1" applyNumberFormat="1" applyFont="1" applyFill="1" applyBorder="1" applyAlignment="1">
      <alignment vertical="center"/>
    </xf>
    <xf numFmtId="174" fontId="14" fillId="0" borderId="12" xfId="0" applyNumberFormat="1" applyFont="1" applyBorder="1" applyAlignment="1">
      <alignment vertical="center"/>
    </xf>
    <xf numFmtId="0" fontId="4" fillId="0" borderId="5" xfId="0" applyFont="1" applyFill="1" applyBorder="1" applyAlignment="1" applyProtection="1">
      <alignment horizontal="left" vertical="center" wrapText="1"/>
    </xf>
    <xf numFmtId="2" fontId="5" fillId="0" borderId="6" xfId="0" applyNumberFormat="1" applyFont="1" applyFill="1" applyBorder="1" applyAlignment="1" applyProtection="1">
      <alignment vertical="center"/>
    </xf>
    <xf numFmtId="0" fontId="5" fillId="0" borderId="6" xfId="0" applyFont="1" applyFill="1" applyBorder="1" applyAlignment="1" applyProtection="1">
      <alignment horizontal="center" vertical="center"/>
    </xf>
    <xf numFmtId="9" fontId="5" fillId="0" borderId="6" xfId="16" applyFont="1" applyFill="1" applyBorder="1" applyAlignment="1" applyProtection="1">
      <alignment vertical="center"/>
    </xf>
    <xf numFmtId="174" fontId="5" fillId="0" borderId="6" xfId="0" applyNumberFormat="1" applyFont="1" applyFill="1" applyBorder="1" applyAlignment="1" applyProtection="1">
      <alignment horizontal="center" vertical="center"/>
    </xf>
    <xf numFmtId="0" fontId="17" fillId="0" borderId="0" xfId="0" applyFont="1" applyBorder="1" applyAlignment="1" applyProtection="1">
      <alignment horizontal="right" vertical="center"/>
    </xf>
    <xf numFmtId="0" fontId="69" fillId="0" borderId="2" xfId="0" applyFont="1" applyBorder="1" applyAlignment="1" applyProtection="1">
      <alignment horizontal="center" vertical="center"/>
    </xf>
    <xf numFmtId="0" fontId="43" fillId="0" borderId="0" xfId="0" applyFont="1" applyBorder="1" applyAlignment="1" applyProtection="1">
      <alignment horizontal="center" vertical="center"/>
    </xf>
    <xf numFmtId="0" fontId="14" fillId="0" borderId="5" xfId="0" applyFont="1" applyBorder="1" applyAlignment="1" applyProtection="1">
      <alignment vertical="center"/>
    </xf>
    <xf numFmtId="0" fontId="14" fillId="0" borderId="6" xfId="0" applyFont="1" applyBorder="1" applyAlignment="1" applyProtection="1">
      <alignment vertical="center"/>
    </xf>
    <xf numFmtId="0" fontId="14" fillId="0" borderId="2" xfId="0" applyFont="1" applyBorder="1" applyAlignment="1" applyProtection="1">
      <alignment vertical="center"/>
    </xf>
    <xf numFmtId="0" fontId="14" fillId="0" borderId="0" xfId="0" applyFont="1" applyBorder="1" applyAlignment="1" applyProtection="1">
      <alignment horizontal="left" vertical="center" wrapText="1"/>
    </xf>
    <xf numFmtId="0" fontId="17" fillId="0" borderId="0" xfId="0" applyFont="1" applyBorder="1" applyAlignment="1" applyProtection="1">
      <alignment vertical="center" wrapText="1"/>
    </xf>
    <xf numFmtId="0" fontId="17" fillId="0" borderId="2" xfId="0" applyFont="1" applyBorder="1" applyAlignment="1" applyProtection="1">
      <alignment vertical="center"/>
    </xf>
    <xf numFmtId="0" fontId="17" fillId="0" borderId="2" xfId="0" applyFont="1" applyBorder="1" applyAlignment="1" applyProtection="1">
      <alignment vertical="center" wrapText="1"/>
    </xf>
    <xf numFmtId="0" fontId="14" fillId="0" borderId="7" xfId="0" applyFont="1" applyBorder="1" applyAlignment="1" applyProtection="1">
      <alignment vertical="center"/>
    </xf>
    <xf numFmtId="49" fontId="43" fillId="0" borderId="17" xfId="0" applyNumberFormat="1" applyFont="1" applyBorder="1" applyAlignment="1" applyProtection="1">
      <alignment vertical="center"/>
    </xf>
    <xf numFmtId="49" fontId="43" fillId="0" borderId="31" xfId="0" applyNumberFormat="1" applyFont="1" applyBorder="1" applyAlignment="1" applyProtection="1">
      <alignment vertical="center"/>
    </xf>
    <xf numFmtId="49" fontId="43" fillId="0" borderId="29" xfId="0" applyNumberFormat="1" applyFont="1" applyBorder="1" applyAlignment="1" applyProtection="1">
      <alignment horizontal="left" vertical="center"/>
    </xf>
    <xf numFmtId="49" fontId="43" fillId="0" borderId="29" xfId="0" applyNumberFormat="1" applyFont="1" applyBorder="1" applyAlignment="1" applyProtection="1">
      <alignment vertical="center"/>
    </xf>
    <xf numFmtId="49" fontId="43" fillId="0" borderId="81" xfId="0" applyNumberFormat="1" applyFont="1" applyBorder="1" applyAlignment="1" applyProtection="1">
      <alignment vertical="center"/>
    </xf>
    <xf numFmtId="183" fontId="21" fillId="3" borderId="82" xfId="0" applyNumberFormat="1" applyFont="1" applyFill="1" applyBorder="1" applyAlignment="1" applyProtection="1">
      <alignment vertical="center"/>
      <protection locked="0"/>
    </xf>
    <xf numFmtId="0" fontId="14" fillId="0" borderId="0"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0" xfId="0" applyFont="1" applyBorder="1" applyAlignment="1" applyProtection="1">
      <alignment horizontal="center" vertical="center"/>
    </xf>
    <xf numFmtId="15" fontId="7" fillId="4" borderId="83" xfId="0" applyNumberFormat="1" applyFont="1" applyFill="1" applyBorder="1" applyAlignment="1" applyProtection="1">
      <alignment horizontal="center" vertical="center"/>
      <protection locked="0"/>
    </xf>
    <xf numFmtId="0" fontId="69" fillId="0" borderId="8" xfId="0" applyFont="1" applyBorder="1" applyAlignment="1" applyProtection="1">
      <alignment horizontal="center" vertical="center"/>
    </xf>
    <xf numFmtId="0" fontId="14" fillId="0" borderId="3" xfId="0" applyFont="1" applyBorder="1" applyAlignment="1" applyProtection="1">
      <alignment vertical="center"/>
    </xf>
    <xf numFmtId="0" fontId="40" fillId="0" borderId="2" xfId="0" applyFont="1" applyBorder="1" applyAlignment="1" applyProtection="1">
      <alignment horizontal="center" vertical="center" wrapText="1"/>
    </xf>
    <xf numFmtId="0" fontId="40" fillId="0" borderId="5" xfId="0" applyFont="1" applyBorder="1" applyAlignment="1" applyProtection="1">
      <alignment horizontal="center" vertical="center" wrapText="1"/>
    </xf>
    <xf numFmtId="49" fontId="18" fillId="3" borderId="37" xfId="0" applyNumberFormat="1" applyFont="1" applyFill="1" applyBorder="1" applyAlignment="1" applyProtection="1">
      <alignment vertical="center"/>
      <protection locked="0"/>
    </xf>
    <xf numFmtId="0" fontId="14" fillId="0" borderId="2" xfId="0" applyFont="1" applyBorder="1" applyAlignment="1" applyProtection="1">
      <alignment horizontal="center" vertical="center"/>
    </xf>
    <xf numFmtId="0" fontId="14" fillId="0" borderId="11" xfId="0" applyFont="1" applyBorder="1" applyAlignment="1" applyProtection="1">
      <alignment vertical="center"/>
    </xf>
    <xf numFmtId="0" fontId="51" fillId="0" borderId="7" xfId="0" applyFont="1" applyBorder="1" applyAlignment="1" applyProtection="1">
      <alignment vertical="center"/>
    </xf>
    <xf numFmtId="0" fontId="15" fillId="0" borderId="2" xfId="0" applyFont="1" applyFill="1" applyBorder="1" applyAlignment="1" applyProtection="1">
      <alignment vertical="center"/>
    </xf>
    <xf numFmtId="0" fontId="14" fillId="0" borderId="0" xfId="0" applyFont="1" applyFill="1" applyBorder="1" applyAlignment="1" applyProtection="1">
      <alignment vertical="center"/>
    </xf>
    <xf numFmtId="49" fontId="18" fillId="0" borderId="4" xfId="0" applyNumberFormat="1" applyFont="1" applyFill="1" applyBorder="1" applyAlignment="1" applyProtection="1">
      <alignment vertical="center"/>
      <protection locked="0"/>
    </xf>
    <xf numFmtId="176" fontId="17" fillId="1" borderId="84" xfId="0" applyNumberFormat="1" applyFont="1" applyFill="1" applyBorder="1" applyAlignment="1" applyProtection="1">
      <alignment horizontal="right" vertical="center"/>
    </xf>
    <xf numFmtId="0" fontId="18" fillId="0" borderId="6" xfId="0" applyFont="1" applyBorder="1" applyAlignment="1" applyProtection="1">
      <alignment horizontal="center" vertical="center"/>
    </xf>
    <xf numFmtId="49" fontId="18" fillId="0" borderId="31" xfId="0" applyNumberFormat="1" applyFont="1" applyBorder="1" applyAlignment="1" applyProtection="1">
      <alignment horizontal="right" vertical="center"/>
    </xf>
    <xf numFmtId="0" fontId="17" fillId="0" borderId="67" xfId="0" applyFont="1" applyFill="1" applyBorder="1" applyAlignment="1" applyProtection="1">
      <alignment vertical="center"/>
    </xf>
    <xf numFmtId="0" fontId="14" fillId="0" borderId="85" xfId="0" applyFont="1" applyBorder="1" applyAlignment="1">
      <alignment vertical="center"/>
    </xf>
    <xf numFmtId="0" fontId="14" fillId="0" borderId="53" xfId="0" applyFont="1" applyBorder="1" applyAlignment="1">
      <alignment vertical="center"/>
    </xf>
    <xf numFmtId="49" fontId="18" fillId="3" borderId="29" xfId="0" applyNumberFormat="1" applyFont="1" applyFill="1" applyBorder="1" applyAlignment="1" applyProtection="1">
      <alignment vertical="center"/>
      <protection locked="0"/>
    </xf>
    <xf numFmtId="0" fontId="17" fillId="0" borderId="0" xfId="0" applyFont="1" applyFill="1" applyBorder="1" applyAlignment="1" applyProtection="1">
      <alignment horizontal="right" vertical="center"/>
    </xf>
    <xf numFmtId="0" fontId="69" fillId="0" borderId="86" xfId="0" applyFont="1" applyBorder="1" applyAlignment="1" applyProtection="1">
      <alignment horizontal="center"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68" fillId="0" borderId="0" xfId="13" applyFont="1" applyFill="1" applyBorder="1" applyAlignment="1" applyProtection="1">
      <alignment vertical="center"/>
    </xf>
    <xf numFmtId="0" fontId="68" fillId="0" borderId="9" xfId="13" applyFont="1" applyFill="1" applyBorder="1" applyAlignment="1" applyProtection="1">
      <alignment vertical="center"/>
    </xf>
    <xf numFmtId="177" fontId="77" fillId="0" borderId="2" xfId="13" applyNumberFormat="1" applyFont="1" applyFill="1" applyBorder="1" applyAlignment="1" applyProtection="1">
      <alignment vertical="center"/>
    </xf>
    <xf numFmtId="0" fontId="16" fillId="0" borderId="0" xfId="0" applyFont="1" applyBorder="1" applyAlignment="1" applyProtection="1">
      <alignment horizontal="right" vertical="center"/>
    </xf>
    <xf numFmtId="0" fontId="68" fillId="0" borderId="4" xfId="13" applyFont="1" applyFill="1" applyBorder="1" applyAlignment="1" applyProtection="1">
      <alignment vertical="center"/>
    </xf>
    <xf numFmtId="0" fontId="14" fillId="0" borderId="9" xfId="0" applyFont="1" applyBorder="1" applyAlignment="1" applyProtection="1">
      <alignment vertical="center"/>
    </xf>
    <xf numFmtId="0" fontId="76" fillId="0" borderId="0" xfId="13" applyFont="1" applyFill="1" applyBorder="1" applyAlignment="1" applyProtection="1">
      <alignment horizontal="right" vertical="center"/>
    </xf>
    <xf numFmtId="0" fontId="71" fillId="0" borderId="48" xfId="0" applyFont="1" applyFill="1" applyBorder="1" applyAlignment="1" applyProtection="1">
      <alignment horizontal="center" vertical="center" wrapText="1"/>
    </xf>
    <xf numFmtId="0" fontId="71" fillId="0" borderId="9" xfId="13" applyFont="1" applyFill="1" applyBorder="1" applyAlignment="1" applyProtection="1">
      <alignment vertical="center"/>
    </xf>
    <xf numFmtId="0" fontId="16" fillId="0" borderId="9" xfId="0" applyFont="1" applyBorder="1" applyAlignment="1" applyProtection="1">
      <alignment horizontal="right" vertical="center"/>
    </xf>
    <xf numFmtId="0" fontId="68" fillId="0" borderId="67" xfId="13" applyFont="1" applyFill="1" applyBorder="1" applyAlignment="1" applyProtection="1">
      <alignment vertical="center"/>
    </xf>
    <xf numFmtId="0" fontId="6" fillId="0" borderId="22" xfId="0" applyFont="1" applyFill="1" applyBorder="1" applyAlignment="1" applyProtection="1">
      <alignment horizontal="center" vertical="center" wrapText="1"/>
    </xf>
    <xf numFmtId="0" fontId="70" fillId="0" borderId="17" xfId="0" applyFont="1" applyFill="1" applyBorder="1" applyAlignment="1" applyProtection="1">
      <alignment horizontal="center" vertical="center" wrapText="1"/>
    </xf>
    <xf numFmtId="0" fontId="70" fillId="0" borderId="29" xfId="0" applyFont="1" applyFill="1" applyBorder="1" applyAlignment="1" applyProtection="1">
      <alignment horizontal="center" vertical="center" wrapText="1"/>
    </xf>
    <xf numFmtId="49" fontId="5" fillId="0" borderId="22" xfId="0" applyNumberFormat="1" applyFont="1" applyFill="1" applyBorder="1" applyAlignment="1" applyProtection="1">
      <alignment horizontal="center" vertical="center"/>
    </xf>
    <xf numFmtId="183" fontId="5" fillId="0" borderId="17" xfId="0" applyNumberFormat="1" applyFont="1" applyFill="1" applyBorder="1" applyAlignment="1" applyProtection="1">
      <alignment vertical="center"/>
    </xf>
    <xf numFmtId="183" fontId="5" fillId="0" borderId="29" xfId="0" applyNumberFormat="1" applyFont="1" applyFill="1" applyBorder="1" applyAlignment="1" applyProtection="1">
      <alignment vertical="center"/>
    </xf>
    <xf numFmtId="49" fontId="18" fillId="3" borderId="17" xfId="0" applyNumberFormat="1" applyFont="1" applyFill="1" applyBorder="1" applyAlignment="1" applyProtection="1">
      <alignment vertical="center"/>
      <protection locked="0"/>
    </xf>
    <xf numFmtId="0" fontId="80" fillId="0" borderId="0" xfId="0" applyFont="1" applyBorder="1" applyAlignment="1" applyProtection="1">
      <alignment horizontal="left" vertical="center"/>
    </xf>
    <xf numFmtId="0" fontId="53" fillId="0" borderId="42" xfId="0" applyFont="1" applyBorder="1" applyAlignment="1" applyProtection="1">
      <alignment horizontal="left" vertical="center"/>
    </xf>
    <xf numFmtId="0" fontId="81" fillId="0" borderId="0" xfId="0" applyFont="1" applyBorder="1" applyAlignment="1" applyProtection="1">
      <alignment horizontal="left" vertical="center"/>
    </xf>
    <xf numFmtId="1" fontId="80" fillId="0" borderId="51" xfId="0" applyNumberFormat="1" applyFont="1" applyFill="1" applyBorder="1" applyAlignment="1" applyProtection="1">
      <alignment horizontal="left" vertical="center"/>
    </xf>
    <xf numFmtId="0" fontId="17" fillId="0" borderId="87" xfId="0" applyFont="1" applyBorder="1" applyAlignment="1" applyProtection="1">
      <alignment horizontal="right" vertical="center"/>
    </xf>
    <xf numFmtId="0" fontId="17" fillId="0" borderId="88" xfId="0" applyFont="1" applyFill="1" applyBorder="1" applyAlignment="1" applyProtection="1">
      <alignment horizontal="right" vertical="center"/>
    </xf>
    <xf numFmtId="0" fontId="17" fillId="0" borderId="89" xfId="0" applyFont="1" applyFill="1" applyBorder="1" applyAlignment="1" applyProtection="1">
      <alignment horizontal="right" vertical="center"/>
    </xf>
    <xf numFmtId="0" fontId="17" fillId="0" borderId="90" xfId="0" applyFont="1" applyFill="1" applyBorder="1" applyAlignment="1" applyProtection="1">
      <alignment horizontal="right" vertical="center"/>
    </xf>
    <xf numFmtId="0" fontId="14" fillId="0" borderId="89" xfId="0" applyFont="1" applyBorder="1" applyAlignment="1">
      <alignment horizontal="right" vertical="center"/>
    </xf>
    <xf numFmtId="0" fontId="14" fillId="0" borderId="90" xfId="0" applyFont="1" applyBorder="1" applyAlignment="1">
      <alignment horizontal="right" vertical="center"/>
    </xf>
    <xf numFmtId="0" fontId="17" fillId="0" borderId="90" xfId="0" applyFont="1" applyBorder="1" applyAlignment="1" applyProtection="1">
      <alignment horizontal="right" vertical="center"/>
    </xf>
    <xf numFmtId="0" fontId="17" fillId="0" borderId="89" xfId="0" applyFont="1" applyBorder="1" applyAlignment="1" applyProtection="1">
      <alignment horizontal="right" vertical="center"/>
    </xf>
    <xf numFmtId="0" fontId="17" fillId="0" borderId="91" xfId="0" applyFont="1" applyBorder="1" applyAlignment="1" applyProtection="1">
      <alignment horizontal="right" vertical="center"/>
    </xf>
    <xf numFmtId="0" fontId="17" fillId="0" borderId="92" xfId="0" applyFont="1" applyFill="1" applyBorder="1" applyAlignment="1" applyProtection="1">
      <alignment horizontal="right" vertical="center"/>
    </xf>
    <xf numFmtId="0" fontId="17" fillId="0" borderId="93" xfId="0" applyFont="1" applyFill="1" applyBorder="1" applyAlignment="1" applyProtection="1">
      <alignment horizontal="right" vertical="center"/>
    </xf>
    <xf numFmtId="0" fontId="17" fillId="0" borderId="94" xfId="0" applyFont="1" applyFill="1" applyBorder="1" applyAlignment="1" applyProtection="1">
      <alignment horizontal="right" vertical="center"/>
    </xf>
    <xf numFmtId="0" fontId="17" fillId="0" borderId="95" xfId="0" applyFont="1" applyFill="1" applyBorder="1" applyAlignment="1" applyProtection="1">
      <alignment horizontal="right" vertical="center"/>
    </xf>
    <xf numFmtId="0" fontId="17" fillId="0" borderId="96" xfId="0" applyFont="1" applyFill="1" applyBorder="1" applyAlignment="1" applyProtection="1">
      <alignment horizontal="right" vertical="center"/>
    </xf>
    <xf numFmtId="0" fontId="26" fillId="3" borderId="37" xfId="0" applyFont="1" applyFill="1" applyBorder="1" applyAlignment="1" applyProtection="1">
      <alignment horizontal="center" vertical="center"/>
      <protection locked="0"/>
    </xf>
    <xf numFmtId="0" fontId="17" fillId="0" borderId="97" xfId="0" applyFont="1" applyFill="1" applyBorder="1" applyAlignment="1" applyProtection="1">
      <alignment horizontal="right" vertical="center"/>
    </xf>
    <xf numFmtId="0" fontId="17" fillId="0" borderId="97" xfId="0" applyFont="1" applyFill="1" applyBorder="1" applyAlignment="1" applyProtection="1">
      <alignment horizontal="right" vertical="center" wrapText="1"/>
    </xf>
    <xf numFmtId="0" fontId="17" fillId="0" borderId="97" xfId="0" applyFont="1" applyBorder="1" applyAlignment="1" applyProtection="1">
      <alignment horizontal="right" vertical="center"/>
    </xf>
    <xf numFmtId="0" fontId="17" fillId="0" borderId="98" xfId="0" applyFont="1" applyBorder="1" applyAlignment="1" applyProtection="1">
      <alignment horizontal="right" vertical="center"/>
    </xf>
    <xf numFmtId="0" fontId="17" fillId="0" borderId="99" xfId="0" applyFont="1" applyBorder="1" applyAlignment="1" applyProtection="1">
      <alignment horizontal="right" vertical="center"/>
    </xf>
    <xf numFmtId="0" fontId="17" fillId="0" borderId="100" xfId="0" applyFont="1" applyBorder="1" applyAlignment="1" applyProtection="1">
      <alignment horizontal="right" vertical="center"/>
    </xf>
    <xf numFmtId="0" fontId="17" fillId="0" borderId="101" xfId="0" applyFont="1" applyBorder="1" applyAlignment="1" applyProtection="1">
      <alignment horizontal="right" vertical="center"/>
    </xf>
    <xf numFmtId="0" fontId="17" fillId="0" borderId="102" xfId="0" applyFont="1" applyBorder="1" applyAlignment="1" applyProtection="1">
      <alignment horizontal="right" vertical="center"/>
    </xf>
    <xf numFmtId="0" fontId="14" fillId="0" borderId="103" xfId="0" applyFont="1" applyFill="1" applyBorder="1" applyAlignment="1" applyProtection="1">
      <alignment vertical="center"/>
    </xf>
    <xf numFmtId="0" fontId="17" fillId="0" borderId="89" xfId="0" applyFont="1" applyFill="1" applyBorder="1" applyAlignment="1" applyProtection="1">
      <alignment vertical="center"/>
    </xf>
    <xf numFmtId="0" fontId="14" fillId="0" borderId="89" xfId="0" applyFont="1" applyBorder="1" applyAlignment="1" applyProtection="1">
      <alignment vertical="center"/>
    </xf>
    <xf numFmtId="0" fontId="17" fillId="0" borderId="95" xfId="0" applyFont="1" applyBorder="1" applyAlignment="1" applyProtection="1">
      <alignment horizontal="left" vertical="center"/>
    </xf>
    <xf numFmtId="0" fontId="17" fillId="0" borderId="95" xfId="0" applyFont="1" applyBorder="1" applyAlignment="1" applyProtection="1">
      <alignment horizontal="right" vertical="center"/>
    </xf>
    <xf numFmtId="49" fontId="29" fillId="3" borderId="83" xfId="0" applyNumberFormat="1" applyFont="1" applyFill="1" applyBorder="1" applyAlignment="1" applyProtection="1">
      <alignment horizontal="center" vertical="center"/>
      <protection locked="0"/>
    </xf>
    <xf numFmtId="0" fontId="17" fillId="0" borderId="3" xfId="0" applyFont="1" applyBorder="1" applyAlignment="1">
      <alignment horizontal="right" vertical="center"/>
    </xf>
    <xf numFmtId="0" fontId="18" fillId="0" borderId="5" xfId="0" applyFont="1" applyBorder="1" applyAlignment="1" applyProtection="1">
      <alignment horizontal="right" vertical="center"/>
    </xf>
    <xf numFmtId="0" fontId="74" fillId="0" borderId="3" xfId="0" applyFont="1" applyBorder="1" applyAlignment="1" applyProtection="1">
      <alignment horizontal="center" vertical="center"/>
    </xf>
    <xf numFmtId="0" fontId="14" fillId="0" borderId="104" xfId="0" applyFont="1" applyBorder="1" applyAlignment="1">
      <alignment horizontal="right" vertical="center"/>
    </xf>
    <xf numFmtId="0" fontId="14" fillId="0" borderId="99" xfId="0" applyFont="1" applyBorder="1" applyAlignment="1">
      <alignment horizontal="right" vertical="center"/>
    </xf>
    <xf numFmtId="0" fontId="14" fillId="0" borderId="105" xfId="0" applyFont="1" applyBorder="1" applyAlignment="1">
      <alignment horizontal="right" vertical="center"/>
    </xf>
    <xf numFmtId="0" fontId="14" fillId="0" borderId="106" xfId="0" applyFont="1" applyBorder="1" applyAlignment="1">
      <alignment horizontal="right" vertical="center"/>
    </xf>
    <xf numFmtId="0" fontId="14" fillId="0" borderId="107" xfId="0" applyFont="1" applyBorder="1" applyAlignment="1">
      <alignment horizontal="right" vertical="center"/>
    </xf>
    <xf numFmtId="0" fontId="14" fillId="0" borderId="108" xfId="0" applyFont="1" applyBorder="1" applyAlignment="1">
      <alignment vertical="center"/>
    </xf>
    <xf numFmtId="0" fontId="14" fillId="0" borderId="99" xfId="0" applyFont="1" applyBorder="1" applyAlignment="1">
      <alignment vertical="center"/>
    </xf>
    <xf numFmtId="0" fontId="14" fillId="0" borderId="105" xfId="0" applyFont="1" applyBorder="1" applyAlignment="1">
      <alignment vertical="center"/>
    </xf>
    <xf numFmtId="0" fontId="52" fillId="0" borderId="40" xfId="0" applyFont="1" applyFill="1" applyBorder="1" applyAlignment="1" applyProtection="1">
      <alignment horizontal="left" vertical="center"/>
    </xf>
    <xf numFmtId="0" fontId="80" fillId="0" borderId="85" xfId="0" applyNumberFormat="1" applyFont="1" applyFill="1" applyBorder="1" applyAlignment="1" applyProtection="1">
      <alignment horizontal="left" vertical="center"/>
    </xf>
    <xf numFmtId="0" fontId="7" fillId="5" borderId="109" xfId="0" applyFont="1" applyFill="1" applyBorder="1" applyAlignment="1" applyProtection="1">
      <alignment horizontal="center" vertical="top" wrapText="1"/>
    </xf>
    <xf numFmtId="0" fontId="58" fillId="2" borderId="12" xfId="0" applyFont="1" applyFill="1" applyBorder="1" applyAlignment="1" applyProtection="1">
      <alignment horizontal="right" vertical="center"/>
    </xf>
    <xf numFmtId="1" fontId="83" fillId="4" borderId="17" xfId="0" applyNumberFormat="1" applyFont="1" applyFill="1" applyBorder="1" applyAlignment="1" applyProtection="1">
      <alignment horizontal="center" vertical="center"/>
      <protection locked="0"/>
    </xf>
    <xf numFmtId="0" fontId="29" fillId="0" borderId="103" xfId="0" applyFont="1" applyFill="1" applyBorder="1" applyAlignment="1" applyProtection="1">
      <alignment horizontal="right" vertical="center"/>
    </xf>
    <xf numFmtId="0" fontId="35" fillId="0" borderId="59" xfId="0" applyFont="1" applyFill="1" applyBorder="1" applyAlignment="1" applyProtection="1">
      <alignment horizontal="centerContinuous" vertical="center"/>
    </xf>
    <xf numFmtId="0" fontId="35" fillId="0" borderId="58" xfId="0" applyFont="1" applyBorder="1" applyAlignment="1">
      <alignment horizontal="centerContinuous" vertical="center"/>
    </xf>
    <xf numFmtId="49" fontId="18" fillId="3" borderId="110" xfId="0" applyNumberFormat="1" applyFont="1" applyFill="1" applyBorder="1" applyAlignment="1" applyProtection="1">
      <alignment horizontal="left" vertical="center"/>
      <protection locked="0"/>
    </xf>
    <xf numFmtId="49" fontId="18" fillId="3" borderId="29" xfId="0" applyNumberFormat="1" applyFont="1" applyFill="1" applyBorder="1" applyAlignment="1" applyProtection="1">
      <alignment horizontal="left" vertical="center"/>
      <protection locked="0"/>
    </xf>
    <xf numFmtId="0" fontId="17" fillId="0" borderId="54" xfId="0" applyFont="1" applyFill="1" applyBorder="1" applyAlignment="1" applyProtection="1">
      <alignment horizontal="right" vertical="center"/>
    </xf>
    <xf numFmtId="0" fontId="17" fillId="0" borderId="51" xfId="0" applyFont="1" applyBorder="1" applyAlignment="1">
      <alignment horizontal="right" vertical="center"/>
    </xf>
    <xf numFmtId="0" fontId="79" fillId="5" borderId="12" xfId="0" applyFont="1" applyFill="1" applyBorder="1" applyAlignment="1" applyProtection="1">
      <alignment horizontal="left" vertical="top"/>
    </xf>
    <xf numFmtId="0" fontId="84" fillId="0" borderId="3" xfId="0" applyFont="1" applyBorder="1" applyAlignment="1" applyProtection="1">
      <alignment horizontal="left" vertical="center"/>
    </xf>
    <xf numFmtId="184" fontId="43" fillId="0" borderId="17" xfId="0" applyNumberFormat="1" applyFont="1" applyBorder="1" applyAlignment="1" applyProtection="1">
      <alignment horizontal="center" vertical="center"/>
    </xf>
    <xf numFmtId="0" fontId="18" fillId="0" borderId="5" xfId="0" applyFont="1" applyBorder="1" applyAlignment="1" applyProtection="1">
      <alignment vertical="center"/>
    </xf>
    <xf numFmtId="0" fontId="18" fillId="0" borderId="5" xfId="0" applyFont="1" applyBorder="1" applyAlignment="1" applyProtection="1">
      <alignment horizontal="left" vertical="center"/>
    </xf>
    <xf numFmtId="0" fontId="18" fillId="0" borderId="6" xfId="0" applyFont="1" applyBorder="1" applyAlignment="1" applyProtection="1">
      <alignment vertical="center"/>
    </xf>
    <xf numFmtId="0" fontId="40" fillId="0" borderId="0" xfId="0" applyFont="1" applyBorder="1" applyAlignment="1" applyProtection="1">
      <alignment vertical="center"/>
    </xf>
    <xf numFmtId="0" fontId="16" fillId="0" borderId="2" xfId="0" applyFont="1" applyBorder="1" applyAlignment="1" applyProtection="1">
      <alignment horizontal="right" vertical="center"/>
    </xf>
    <xf numFmtId="49" fontId="43" fillId="0" borderId="81" xfId="0" applyNumberFormat="1" applyFont="1" applyBorder="1" applyAlignment="1" applyProtection="1">
      <alignment horizontal="left" vertical="center"/>
    </xf>
    <xf numFmtId="0" fontId="43" fillId="0" borderId="0" xfId="0" applyFont="1" applyFill="1" applyBorder="1" applyAlignment="1" applyProtection="1">
      <alignment vertical="center"/>
    </xf>
    <xf numFmtId="181" fontId="43" fillId="0" borderId="83" xfId="0" applyNumberFormat="1" applyFont="1" applyBorder="1" applyAlignment="1" applyProtection="1">
      <alignment horizontal="left" vertical="center"/>
    </xf>
    <xf numFmtId="0" fontId="41" fillId="0" borderId="6" xfId="13" applyFont="1" applyFill="1" applyBorder="1" applyAlignment="1" applyProtection="1">
      <alignment horizontal="left" vertical="center"/>
    </xf>
    <xf numFmtId="49" fontId="43" fillId="0" borderId="83" xfId="0" applyNumberFormat="1" applyFont="1" applyBorder="1" applyAlignment="1" applyProtection="1">
      <alignment vertical="center"/>
    </xf>
    <xf numFmtId="0" fontId="17" fillId="0" borderId="3" xfId="0" applyFont="1" applyBorder="1" applyAlignment="1" applyProtection="1">
      <alignment vertical="center"/>
    </xf>
    <xf numFmtId="0" fontId="18" fillId="0" borderId="6" xfId="0" applyFont="1" applyFill="1" applyBorder="1" applyAlignment="1" applyProtection="1">
      <alignment horizontal="right" vertical="center"/>
    </xf>
    <xf numFmtId="49" fontId="43" fillId="0" borderId="111" xfId="0" applyNumberFormat="1" applyFont="1" applyFill="1" applyBorder="1" applyAlignment="1" applyProtection="1">
      <alignment vertical="center"/>
    </xf>
    <xf numFmtId="0" fontId="58" fillId="0" borderId="4" xfId="0" applyFont="1" applyBorder="1" applyAlignment="1" applyProtection="1">
      <alignment horizontal="right"/>
    </xf>
    <xf numFmtId="0" fontId="29" fillId="0" borderId="7" xfId="0" applyFont="1" applyFill="1" applyBorder="1" applyAlignment="1" applyProtection="1">
      <alignment horizontal="center" vertical="center"/>
    </xf>
    <xf numFmtId="9" fontId="85" fillId="0" borderId="112" xfId="0" applyNumberFormat="1" applyFont="1" applyFill="1" applyBorder="1" applyAlignment="1" applyProtection="1">
      <alignment horizontal="center" vertical="center"/>
    </xf>
    <xf numFmtId="49" fontId="43" fillId="0" borderId="110" xfId="0" applyNumberFormat="1" applyFont="1" applyBorder="1" applyAlignment="1" applyProtection="1">
      <alignment horizontal="left" vertical="center"/>
    </xf>
    <xf numFmtId="49" fontId="18" fillId="6" borderId="113" xfId="0" applyNumberFormat="1" applyFont="1" applyFill="1" applyBorder="1" applyAlignment="1" applyProtection="1">
      <alignment horizontal="left" vertical="center"/>
      <protection locked="0"/>
    </xf>
    <xf numFmtId="181" fontId="18" fillId="3" borderId="17" xfId="0" applyNumberFormat="1" applyFont="1" applyFill="1" applyBorder="1" applyAlignment="1" applyProtection="1">
      <alignment horizontal="left" vertical="center"/>
      <protection locked="0"/>
    </xf>
    <xf numFmtId="182" fontId="18" fillId="3" borderId="17" xfId="0" applyNumberFormat="1" applyFont="1" applyFill="1" applyBorder="1" applyAlignment="1" applyProtection="1">
      <alignment horizontal="left" vertical="center"/>
      <protection locked="0"/>
    </xf>
    <xf numFmtId="49" fontId="18" fillId="3" borderId="17" xfId="0" applyNumberFormat="1" applyFont="1" applyFill="1" applyBorder="1" applyAlignment="1" applyProtection="1">
      <alignment horizontal="left" vertical="center"/>
      <protection locked="0"/>
    </xf>
    <xf numFmtId="49" fontId="18" fillId="3" borderId="34" xfId="0" applyNumberFormat="1" applyFont="1" applyFill="1" applyBorder="1" applyAlignment="1" applyProtection="1">
      <alignment horizontal="left" vertical="center"/>
      <protection locked="0"/>
    </xf>
    <xf numFmtId="184" fontId="18" fillId="3" borderId="17" xfId="0" applyNumberFormat="1" applyFont="1" applyFill="1" applyBorder="1" applyAlignment="1" applyProtection="1">
      <alignment horizontal="left" vertical="center"/>
      <protection locked="0"/>
    </xf>
    <xf numFmtId="184" fontId="18" fillId="3" borderId="34" xfId="0" applyNumberFormat="1" applyFont="1" applyFill="1" applyBorder="1" applyAlignment="1" applyProtection="1">
      <alignment horizontal="left" vertical="center"/>
      <protection locked="0"/>
    </xf>
    <xf numFmtId="49" fontId="18" fillId="3" borderId="31" xfId="0" applyNumberFormat="1" applyFont="1" applyFill="1" applyBorder="1" applyAlignment="1" applyProtection="1">
      <alignment horizontal="left" vertical="center"/>
      <protection locked="0"/>
    </xf>
    <xf numFmtId="0" fontId="14" fillId="0" borderId="2" xfId="0" applyFont="1" applyBorder="1" applyAlignment="1" applyProtection="1">
      <alignment horizontal="right" vertical="center" wrapText="1"/>
    </xf>
    <xf numFmtId="0" fontId="7" fillId="5" borderId="114" xfId="0" applyFont="1" applyFill="1" applyBorder="1" applyAlignment="1" applyProtection="1">
      <alignment horizontal="center" vertical="top" wrapText="1"/>
    </xf>
    <xf numFmtId="0" fontId="7" fillId="7" borderId="114" xfId="0" applyFont="1" applyFill="1" applyBorder="1" applyAlignment="1" applyProtection="1">
      <alignment horizontal="center" vertical="top" wrapText="1"/>
    </xf>
    <xf numFmtId="49" fontId="17" fillId="0" borderId="4" xfId="0" applyNumberFormat="1" applyFont="1" applyFill="1" applyBorder="1" applyAlignment="1" applyProtection="1">
      <alignment vertical="center"/>
    </xf>
    <xf numFmtId="0" fontId="15" fillId="8" borderId="115" xfId="0" applyFont="1" applyFill="1" applyBorder="1" applyAlignment="1" applyProtection="1">
      <alignment horizontal="left" vertical="center"/>
    </xf>
    <xf numFmtId="0" fontId="4" fillId="8" borderId="116" xfId="0" applyFont="1" applyFill="1" applyBorder="1" applyAlignment="1" applyProtection="1">
      <alignment horizontal="left" vertical="center" wrapText="1"/>
    </xf>
    <xf numFmtId="0" fontId="4" fillId="8" borderId="116" xfId="0" applyFont="1" applyFill="1" applyBorder="1" applyAlignment="1" applyProtection="1">
      <alignment vertical="center" wrapText="1"/>
    </xf>
    <xf numFmtId="0" fontId="4" fillId="8" borderId="116" xfId="0" applyFont="1" applyFill="1" applyBorder="1" applyAlignment="1" applyProtection="1">
      <alignment vertical="center"/>
    </xf>
    <xf numFmtId="0" fontId="4" fillId="8" borderId="4" xfId="0" applyFont="1" applyFill="1" applyBorder="1" applyAlignment="1" applyProtection="1">
      <alignment vertical="center"/>
    </xf>
    <xf numFmtId="0" fontId="14" fillId="0" borderId="5" xfId="0" applyFont="1" applyBorder="1" applyProtection="1"/>
    <xf numFmtId="49" fontId="14" fillId="0" borderId="4" xfId="0" applyNumberFormat="1" applyFont="1" applyBorder="1" applyAlignment="1" applyProtection="1">
      <alignment vertical="center"/>
    </xf>
    <xf numFmtId="49" fontId="5" fillId="0" borderId="5" xfId="0" applyNumberFormat="1" applyFont="1" applyFill="1" applyBorder="1" applyAlignment="1" applyProtection="1">
      <alignment horizontal="center" vertical="center"/>
    </xf>
    <xf numFmtId="9" fontId="39" fillId="0" borderId="2" xfId="0" applyNumberFormat="1" applyFont="1" applyFill="1" applyBorder="1" applyAlignment="1" applyProtection="1">
      <alignment horizontal="left" vertical="center" wrapText="1"/>
    </xf>
    <xf numFmtId="0" fontId="78" fillId="8" borderId="11" xfId="0" applyFont="1" applyFill="1" applyBorder="1" applyAlignment="1" applyProtection="1">
      <alignment vertical="center"/>
    </xf>
    <xf numFmtId="0" fontId="14" fillId="8" borderId="7" xfId="0" applyFont="1" applyFill="1" applyBorder="1" applyAlignment="1" applyProtection="1">
      <alignment vertical="center"/>
    </xf>
    <xf numFmtId="0" fontId="14" fillId="8" borderId="117" xfId="0" applyFont="1" applyFill="1" applyBorder="1" applyAlignment="1" applyProtection="1">
      <alignment vertical="center"/>
    </xf>
    <xf numFmtId="0" fontId="14" fillId="8" borderId="118" xfId="0" applyFont="1" applyFill="1" applyBorder="1" applyAlignment="1" applyProtection="1">
      <alignment vertical="center"/>
    </xf>
    <xf numFmtId="0" fontId="14" fillId="0" borderId="104" xfId="0" applyFont="1" applyBorder="1" applyAlignment="1" applyProtection="1">
      <alignment horizontal="right" vertical="center"/>
    </xf>
    <xf numFmtId="49" fontId="18" fillId="6" borderId="113" xfId="0" applyNumberFormat="1" applyFont="1" applyFill="1" applyBorder="1" applyAlignment="1" applyProtection="1">
      <alignment horizontal="left" vertical="center"/>
    </xf>
    <xf numFmtId="0" fontId="14" fillId="0" borderId="85" xfId="0" applyFont="1" applyBorder="1" applyAlignment="1" applyProtection="1">
      <alignment vertical="center"/>
    </xf>
    <xf numFmtId="0" fontId="17" fillId="0" borderId="3" xfId="0" applyFont="1" applyBorder="1" applyAlignment="1" applyProtection="1">
      <alignment horizontal="right" vertical="center"/>
    </xf>
    <xf numFmtId="0" fontId="14" fillId="0" borderId="99" xfId="0" applyFont="1" applyBorder="1" applyAlignment="1" applyProtection="1">
      <alignment horizontal="right" vertical="center"/>
    </xf>
    <xf numFmtId="181" fontId="18" fillId="3" borderId="17" xfId="0" applyNumberFormat="1" applyFont="1" applyFill="1" applyBorder="1" applyAlignment="1" applyProtection="1">
      <alignment horizontal="left" vertical="center"/>
    </xf>
    <xf numFmtId="0" fontId="14" fillId="0" borderId="53" xfId="0" applyFont="1" applyBorder="1" applyAlignment="1" applyProtection="1">
      <alignment vertical="center"/>
    </xf>
    <xf numFmtId="49" fontId="18" fillId="3" borderId="17" xfId="0" applyNumberFormat="1" applyFont="1" applyFill="1" applyBorder="1" applyAlignment="1" applyProtection="1">
      <alignment vertical="center"/>
    </xf>
    <xf numFmtId="0" fontId="14" fillId="0" borderId="89" xfId="0" applyFont="1" applyBorder="1" applyAlignment="1" applyProtection="1">
      <alignment horizontal="right" vertical="center"/>
    </xf>
    <xf numFmtId="0" fontId="14" fillId="0" borderId="90" xfId="0" applyFont="1" applyBorder="1" applyAlignment="1" applyProtection="1">
      <alignment horizontal="right" vertical="center"/>
    </xf>
    <xf numFmtId="182" fontId="18" fillId="3" borderId="17" xfId="0" applyNumberFormat="1" applyFont="1" applyFill="1" applyBorder="1" applyAlignment="1" applyProtection="1">
      <alignment horizontal="left" vertical="center"/>
    </xf>
    <xf numFmtId="49" fontId="18" fillId="3" borderId="17" xfId="0" applyNumberFormat="1" applyFont="1" applyFill="1" applyBorder="1" applyAlignment="1" applyProtection="1">
      <alignment horizontal="left" vertical="center"/>
    </xf>
    <xf numFmtId="0" fontId="26" fillId="3" borderId="37" xfId="0" applyFont="1" applyFill="1" applyBorder="1" applyAlignment="1" applyProtection="1">
      <alignment horizontal="center" vertical="center"/>
    </xf>
    <xf numFmtId="0" fontId="17" fillId="0" borderId="51" xfId="0" applyFont="1" applyBorder="1" applyAlignment="1" applyProtection="1">
      <alignment horizontal="right" vertical="center"/>
    </xf>
    <xf numFmtId="0" fontId="14" fillId="0" borderId="105" xfId="0" applyFont="1" applyBorder="1" applyAlignment="1" applyProtection="1">
      <alignment horizontal="right" vertical="center"/>
    </xf>
    <xf numFmtId="49" fontId="18" fillId="3" borderId="119" xfId="0" applyNumberFormat="1" applyFont="1" applyFill="1" applyBorder="1" applyAlignment="1" applyProtection="1">
      <alignment vertical="center"/>
    </xf>
    <xf numFmtId="0" fontId="14" fillId="0" borderId="106" xfId="0" applyFont="1" applyBorder="1" applyAlignment="1" applyProtection="1">
      <alignment horizontal="right" vertical="center"/>
    </xf>
    <xf numFmtId="49" fontId="18" fillId="3" borderId="110" xfId="0" applyNumberFormat="1" applyFont="1" applyFill="1" applyBorder="1" applyAlignment="1" applyProtection="1">
      <alignment horizontal="left" vertical="center"/>
    </xf>
    <xf numFmtId="49" fontId="18" fillId="3" borderId="29" xfId="0" applyNumberFormat="1" applyFont="1" applyFill="1" applyBorder="1" applyAlignment="1" applyProtection="1">
      <alignment horizontal="left" vertical="center"/>
    </xf>
    <xf numFmtId="49" fontId="18" fillId="3" borderId="40" xfId="0" applyNumberFormat="1" applyFont="1" applyFill="1" applyBorder="1" applyAlignment="1" applyProtection="1">
      <alignment vertical="center"/>
    </xf>
    <xf numFmtId="0" fontId="17" fillId="0" borderId="37" xfId="0" applyFont="1" applyBorder="1" applyAlignment="1" applyProtection="1">
      <alignment horizontal="right" vertical="center"/>
    </xf>
    <xf numFmtId="49" fontId="18" fillId="3" borderId="37" xfId="0" applyNumberFormat="1" applyFont="1" applyFill="1" applyBorder="1" applyAlignment="1" applyProtection="1">
      <alignment vertical="center"/>
    </xf>
    <xf numFmtId="49" fontId="18" fillId="3" borderId="29" xfId="0" applyNumberFormat="1" applyFont="1" applyFill="1" applyBorder="1" applyAlignment="1" applyProtection="1">
      <alignment vertical="center"/>
    </xf>
    <xf numFmtId="49" fontId="18" fillId="0" borderId="0" xfId="0" applyNumberFormat="1" applyFont="1" applyFill="1" applyBorder="1" applyAlignment="1" applyProtection="1">
      <alignment vertical="center"/>
    </xf>
    <xf numFmtId="49" fontId="18" fillId="0" borderId="4" xfId="0" applyNumberFormat="1" applyFont="1" applyFill="1" applyBorder="1" applyAlignment="1" applyProtection="1">
      <alignment vertical="center"/>
    </xf>
    <xf numFmtId="49" fontId="18" fillId="3" borderId="34" xfId="0" applyNumberFormat="1" applyFont="1" applyFill="1" applyBorder="1" applyAlignment="1" applyProtection="1">
      <alignment horizontal="left" vertical="center"/>
    </xf>
    <xf numFmtId="184" fontId="18" fillId="3" borderId="17" xfId="0" applyNumberFormat="1" applyFont="1" applyFill="1" applyBorder="1" applyAlignment="1" applyProtection="1">
      <alignment horizontal="left" vertical="center"/>
    </xf>
    <xf numFmtId="0" fontId="14" fillId="0" borderId="107" xfId="0" applyFont="1" applyBorder="1" applyAlignment="1" applyProtection="1">
      <alignment horizontal="right" vertical="center"/>
    </xf>
    <xf numFmtId="0" fontId="26" fillId="3" borderId="17" xfId="0" applyFont="1" applyFill="1" applyBorder="1" applyAlignment="1" applyProtection="1">
      <alignment horizontal="center" vertical="center"/>
    </xf>
    <xf numFmtId="0" fontId="14" fillId="0" borderId="108" xfId="0" applyFont="1" applyBorder="1" applyAlignment="1" applyProtection="1">
      <alignment vertical="center"/>
    </xf>
    <xf numFmtId="1" fontId="83" fillId="4" borderId="17" xfId="0" applyNumberFormat="1" applyFont="1" applyFill="1" applyBorder="1" applyAlignment="1" applyProtection="1">
      <alignment horizontal="center" vertical="center"/>
    </xf>
    <xf numFmtId="0" fontId="14" fillId="0" borderId="99" xfId="0" applyFont="1" applyBorder="1" applyAlignment="1" applyProtection="1">
      <alignment vertical="center"/>
    </xf>
    <xf numFmtId="184" fontId="18" fillId="3" borderId="34" xfId="0" applyNumberFormat="1" applyFont="1" applyFill="1" applyBorder="1" applyAlignment="1" applyProtection="1">
      <alignment horizontal="left" vertical="center"/>
    </xf>
    <xf numFmtId="49" fontId="18" fillId="3" borderId="31" xfId="0" applyNumberFormat="1" applyFont="1" applyFill="1" applyBorder="1" applyAlignment="1" applyProtection="1">
      <alignment horizontal="left" vertical="center"/>
    </xf>
    <xf numFmtId="0" fontId="14" fillId="0" borderId="105" xfId="0" applyFont="1" applyBorder="1" applyAlignment="1" applyProtection="1">
      <alignment vertical="center"/>
    </xf>
    <xf numFmtId="49" fontId="29" fillId="3" borderId="83" xfId="0" applyNumberFormat="1" applyFont="1" applyFill="1" applyBorder="1" applyAlignment="1" applyProtection="1">
      <alignment horizontal="center" vertical="center"/>
    </xf>
    <xf numFmtId="0" fontId="35" fillId="0" borderId="58" xfId="0" applyFont="1" applyBorder="1" applyAlignment="1" applyProtection="1">
      <alignment horizontal="centerContinuous" vertical="center"/>
    </xf>
    <xf numFmtId="0" fontId="26" fillId="3" borderId="14" xfId="0" applyFont="1" applyFill="1" applyBorder="1" applyAlignment="1" applyProtection="1">
      <alignment horizontal="center" vertical="center"/>
    </xf>
    <xf numFmtId="173" fontId="59" fillId="0" borderId="120" xfId="0" applyNumberFormat="1" applyFont="1" applyBorder="1"/>
    <xf numFmtId="173" fontId="28" fillId="0" borderId="73" xfId="16" applyNumberFormat="1" applyFont="1" applyFill="1" applyBorder="1"/>
    <xf numFmtId="173" fontId="59" fillId="0" borderId="73" xfId="16" applyNumberFormat="1" applyFont="1" applyBorder="1"/>
    <xf numFmtId="177" fontId="75" fillId="3" borderId="0" xfId="13" applyNumberFormat="1" applyFont="1" applyFill="1" applyBorder="1" applyAlignment="1" applyProtection="1">
      <alignment vertical="center"/>
      <protection locked="0"/>
    </xf>
    <xf numFmtId="0" fontId="68" fillId="3" borderId="0" xfId="13" applyFont="1" applyFill="1" applyBorder="1" applyAlignment="1" applyProtection="1">
      <alignment vertical="center"/>
      <protection locked="0"/>
    </xf>
    <xf numFmtId="0" fontId="76" fillId="3" borderId="0" xfId="13" applyFont="1" applyFill="1" applyBorder="1" applyAlignment="1" applyProtection="1">
      <alignment vertical="center"/>
      <protection locked="0"/>
    </xf>
    <xf numFmtId="0" fontId="29" fillId="3" borderId="0" xfId="0" applyFont="1" applyFill="1" applyBorder="1" applyAlignment="1" applyProtection="1">
      <alignment horizontal="right" vertical="center"/>
      <protection locked="0"/>
    </xf>
    <xf numFmtId="0" fontId="16"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4" fontId="38" fillId="3" borderId="4" xfId="0" applyNumberFormat="1" applyFont="1" applyFill="1" applyBorder="1" applyAlignment="1" applyProtection="1">
      <alignment vertical="center"/>
      <protection locked="0"/>
    </xf>
    <xf numFmtId="177" fontId="38" fillId="3" borderId="2" xfId="13" applyNumberFormat="1" applyFont="1" applyFill="1" applyBorder="1" applyAlignment="1" applyProtection="1">
      <alignment horizontal="left" vertical="center"/>
      <protection locked="0"/>
    </xf>
    <xf numFmtId="177" fontId="75" fillId="3" borderId="0" xfId="13" applyNumberFormat="1" applyFont="1" applyFill="1" applyBorder="1" applyAlignment="1" applyProtection="1">
      <alignment horizontal="left" vertical="center"/>
      <protection locked="0"/>
    </xf>
    <xf numFmtId="177" fontId="75" fillId="3" borderId="2" xfId="13" applyNumberFormat="1" applyFont="1" applyFill="1" applyBorder="1" applyAlignment="1" applyProtection="1">
      <alignment horizontal="left" vertical="center"/>
      <protection locked="0"/>
    </xf>
    <xf numFmtId="0" fontId="58" fillId="3" borderId="2" xfId="13" applyFont="1" applyFill="1" applyBorder="1" applyAlignment="1" applyProtection="1">
      <alignment vertical="center"/>
      <protection locked="0"/>
    </xf>
    <xf numFmtId="177" fontId="77" fillId="3" borderId="0" xfId="13" applyNumberFormat="1" applyFont="1" applyFill="1" applyBorder="1" applyAlignment="1" applyProtection="1">
      <alignment horizontal="right" vertical="center"/>
      <protection locked="0"/>
    </xf>
    <xf numFmtId="9" fontId="68" fillId="3" borderId="9" xfId="13" applyNumberFormat="1" applyFont="1" applyFill="1" applyBorder="1" applyAlignment="1" applyProtection="1">
      <alignment vertical="center"/>
      <protection locked="0"/>
    </xf>
    <xf numFmtId="0" fontId="68" fillId="3" borderId="9" xfId="13"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39" fontId="68" fillId="3" borderId="0" xfId="13" applyNumberFormat="1" applyFont="1" applyFill="1" applyBorder="1" applyAlignment="1" applyProtection="1">
      <alignment vertical="center"/>
      <protection locked="0"/>
    </xf>
    <xf numFmtId="39" fontId="68" fillId="3" borderId="9" xfId="13" applyNumberFormat="1" applyFont="1" applyFill="1" applyBorder="1" applyAlignment="1" applyProtection="1">
      <alignment vertical="center"/>
      <protection locked="0"/>
    </xf>
    <xf numFmtId="177" fontId="75" fillId="3" borderId="5" xfId="13" applyNumberFormat="1" applyFont="1" applyFill="1" applyBorder="1" applyAlignment="1" applyProtection="1">
      <alignment vertical="center"/>
      <protection locked="0"/>
    </xf>
    <xf numFmtId="177" fontId="6" fillId="3" borderId="6" xfId="13" applyNumberFormat="1" applyFont="1" applyFill="1" applyBorder="1" applyAlignment="1" applyProtection="1">
      <alignment vertical="center"/>
      <protection locked="0"/>
    </xf>
    <xf numFmtId="0" fontId="5" fillId="3" borderId="6" xfId="13" applyFont="1" applyFill="1" applyBorder="1" applyAlignment="1" applyProtection="1">
      <alignment vertical="center"/>
      <protection locked="0"/>
    </xf>
    <xf numFmtId="177" fontId="5" fillId="3" borderId="6" xfId="13" applyNumberFormat="1" applyFont="1" applyFill="1" applyBorder="1" applyAlignment="1" applyProtection="1">
      <alignment vertical="center"/>
      <protection locked="0"/>
    </xf>
    <xf numFmtId="0" fontId="29" fillId="3" borderId="6" xfId="0" applyFont="1" applyFill="1" applyBorder="1" applyAlignment="1" applyProtection="1">
      <alignment horizontal="right" vertical="center"/>
      <protection locked="0"/>
    </xf>
    <xf numFmtId="0" fontId="16" fillId="3" borderId="6"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174" fontId="38" fillId="3" borderId="12" xfId="0" applyNumberFormat="1" applyFont="1" applyFill="1" applyBorder="1" applyAlignment="1" applyProtection="1">
      <alignment vertical="center"/>
      <protection locked="0"/>
    </xf>
    <xf numFmtId="177" fontId="77" fillId="3" borderId="2" xfId="13" applyNumberFormat="1" applyFont="1" applyFill="1" applyBorder="1" applyAlignment="1" applyProtection="1">
      <alignment vertical="center"/>
      <protection locked="0"/>
    </xf>
    <xf numFmtId="0" fontId="50" fillId="3" borderId="0" xfId="0" applyFont="1" applyFill="1" applyBorder="1" applyAlignment="1" applyProtection="1">
      <alignment vertical="center"/>
      <protection locked="0"/>
    </xf>
    <xf numFmtId="177" fontId="68" fillId="3" borderId="4" xfId="13" applyNumberFormat="1" applyFont="1" applyFill="1" applyBorder="1" applyAlignment="1" applyProtection="1">
      <alignment vertical="center"/>
      <protection locked="0"/>
    </xf>
    <xf numFmtId="177" fontId="6" fillId="3" borderId="2" xfId="13" applyNumberFormat="1" applyFont="1" applyFill="1" applyBorder="1" applyAlignment="1" applyProtection="1">
      <alignment horizontal="right" vertical="center"/>
      <protection locked="0"/>
    </xf>
    <xf numFmtId="174" fontId="68" fillId="3" borderId="4" xfId="13" applyNumberFormat="1" applyFont="1" applyFill="1" applyBorder="1" applyAlignment="1" applyProtection="1">
      <alignment vertical="center"/>
      <protection locked="0"/>
    </xf>
    <xf numFmtId="0" fontId="16" fillId="3" borderId="0" xfId="0" applyFont="1" applyFill="1" applyBorder="1" applyAlignment="1" applyProtection="1">
      <alignment horizontal="center" vertical="center"/>
      <protection locked="0"/>
    </xf>
    <xf numFmtId="0" fontId="16" fillId="3" borderId="0" xfId="0" applyFont="1" applyFill="1" applyBorder="1" applyAlignment="1" applyProtection="1">
      <alignment horizontal="right" vertical="center"/>
      <protection locked="0"/>
    </xf>
    <xf numFmtId="0" fontId="50" fillId="3" borderId="0" xfId="0" applyFont="1" applyFill="1" applyBorder="1" applyAlignment="1" applyProtection="1">
      <alignment horizontal="center" vertical="center"/>
      <protection locked="0"/>
    </xf>
    <xf numFmtId="0" fontId="68" fillId="3" borderId="4" xfId="13" applyFont="1" applyFill="1" applyBorder="1" applyAlignment="1" applyProtection="1">
      <alignment vertical="center"/>
      <protection locked="0"/>
    </xf>
    <xf numFmtId="0" fontId="14" fillId="3" borderId="9" xfId="0" applyFont="1" applyFill="1" applyBorder="1" applyAlignment="1" applyProtection="1">
      <alignment vertical="center"/>
      <protection locked="0"/>
    </xf>
    <xf numFmtId="0" fontId="38" fillId="3" borderId="0" xfId="0" applyFont="1" applyFill="1" applyBorder="1" applyAlignment="1" applyProtection="1">
      <alignment vertical="center"/>
      <protection locked="0"/>
    </xf>
    <xf numFmtId="0" fontId="38" fillId="3" borderId="9" xfId="0" applyFont="1" applyFill="1" applyBorder="1" applyAlignment="1" applyProtection="1">
      <alignment horizontal="right" vertical="center"/>
      <protection locked="0"/>
    </xf>
    <xf numFmtId="39" fontId="68" fillId="3" borderId="4" xfId="13" applyNumberFormat="1" applyFont="1" applyFill="1" applyBorder="1" applyAlignment="1" applyProtection="1">
      <alignment vertical="center"/>
      <protection locked="0"/>
    </xf>
    <xf numFmtId="177" fontId="77" fillId="3" borderId="2" xfId="13" applyNumberFormat="1" applyFont="1" applyFill="1" applyBorder="1" applyAlignment="1" applyProtection="1">
      <alignment horizontal="left" vertical="center"/>
      <protection locked="0"/>
    </xf>
    <xf numFmtId="177" fontId="77" fillId="3" borderId="0" xfId="13" applyNumberFormat="1" applyFont="1" applyFill="1" applyBorder="1" applyAlignment="1" applyProtection="1">
      <alignment horizontal="left" vertical="center"/>
      <protection locked="0"/>
    </xf>
    <xf numFmtId="9" fontId="68" fillId="3" borderId="0" xfId="13" applyNumberFormat="1" applyFont="1" applyFill="1" applyBorder="1" applyAlignment="1" applyProtection="1">
      <alignment vertical="center"/>
      <protection locked="0"/>
    </xf>
    <xf numFmtId="0" fontId="50" fillId="3" borderId="0" xfId="0" applyFont="1" applyFill="1" applyBorder="1" applyAlignment="1" applyProtection="1">
      <alignment horizontal="right" vertical="center"/>
      <protection locked="0"/>
    </xf>
    <xf numFmtId="0" fontId="76" fillId="3" borderId="5" xfId="13" applyFont="1" applyFill="1" applyBorder="1" applyAlignment="1" applyProtection="1">
      <alignment horizontal="right" vertical="center"/>
      <protection locked="0"/>
    </xf>
    <xf numFmtId="183" fontId="5" fillId="0" borderId="12" xfId="0" applyNumberFormat="1" applyFont="1" applyFill="1" applyBorder="1" applyAlignment="1" applyProtection="1">
      <alignment vertical="center"/>
    </xf>
    <xf numFmtId="9" fontId="21" fillId="3" borderId="33" xfId="16" applyFont="1" applyFill="1" applyBorder="1" applyAlignment="1" applyProtection="1">
      <alignment vertical="center"/>
      <protection locked="0"/>
    </xf>
    <xf numFmtId="9" fontId="21" fillId="3" borderId="34" xfId="16" applyFont="1" applyFill="1" applyBorder="1" applyAlignment="1" applyProtection="1">
      <alignment vertical="center"/>
      <protection locked="0"/>
    </xf>
    <xf numFmtId="0" fontId="7" fillId="0" borderId="49" xfId="0" applyFont="1" applyBorder="1" applyAlignment="1">
      <alignment horizontal="right" vertical="center"/>
    </xf>
    <xf numFmtId="0" fontId="24" fillId="0" borderId="72" xfId="0" applyFont="1" applyBorder="1" applyAlignment="1">
      <alignment horizontal="right" vertical="center"/>
    </xf>
    <xf numFmtId="0" fontId="7" fillId="0" borderId="70" xfId="0" applyFont="1" applyBorder="1" applyAlignment="1">
      <alignment horizontal="right" vertical="center"/>
    </xf>
    <xf numFmtId="0" fontId="7" fillId="0" borderId="19" xfId="0" applyFont="1" applyBorder="1" applyAlignment="1" applyProtection="1">
      <alignment horizontal="center" wrapText="1"/>
    </xf>
    <xf numFmtId="0" fontId="7" fillId="0" borderId="114" xfId="0" applyFont="1" applyBorder="1" applyAlignment="1" applyProtection="1">
      <alignment horizontal="center" wrapText="1"/>
    </xf>
    <xf numFmtId="174" fontId="18" fillId="0" borderId="19" xfId="0" applyNumberFormat="1" applyFont="1" applyBorder="1"/>
    <xf numFmtId="174" fontId="0" fillId="0" borderId="0" xfId="0" applyNumberFormat="1"/>
    <xf numFmtId="174" fontId="37" fillId="0" borderId="0" xfId="0" applyNumberFormat="1" applyFont="1"/>
    <xf numFmtId="0" fontId="76" fillId="3" borderId="48" xfId="13" applyFont="1" applyFill="1" applyBorder="1" applyAlignment="1" applyProtection="1">
      <alignment horizontal="right" vertical="center"/>
      <protection locked="0"/>
    </xf>
    <xf numFmtId="0" fontId="77" fillId="3" borderId="9" xfId="13" applyFont="1" applyFill="1" applyBorder="1" applyAlignment="1" applyProtection="1">
      <alignment horizontal="right" vertical="center"/>
      <protection locked="0"/>
    </xf>
    <xf numFmtId="0" fontId="58" fillId="3" borderId="9" xfId="0" applyFont="1" applyFill="1" applyBorder="1" applyAlignment="1" applyProtection="1">
      <alignment vertical="center"/>
      <protection locked="0"/>
    </xf>
    <xf numFmtId="0" fontId="68" fillId="3" borderId="9" xfId="0" applyFont="1" applyFill="1" applyBorder="1" applyAlignment="1" applyProtection="1">
      <alignment vertical="center"/>
      <protection locked="0"/>
    </xf>
    <xf numFmtId="0" fontId="50" fillId="3" borderId="9" xfId="0" applyFont="1" applyFill="1" applyBorder="1" applyAlignment="1" applyProtection="1">
      <alignment horizontal="right" vertical="center"/>
      <protection locked="0"/>
    </xf>
    <xf numFmtId="0" fontId="50" fillId="3" borderId="9" xfId="0" applyFont="1" applyFill="1" applyBorder="1" applyAlignment="1" applyProtection="1">
      <alignment vertical="center"/>
      <protection locked="0"/>
    </xf>
    <xf numFmtId="0" fontId="68" fillId="3" borderId="67" xfId="13" applyFont="1" applyFill="1" applyBorder="1" applyAlignment="1" applyProtection="1">
      <alignment vertical="center"/>
      <protection locked="0"/>
    </xf>
    <xf numFmtId="0" fontId="41" fillId="3" borderId="2" xfId="13" applyFont="1" applyFill="1" applyBorder="1" applyAlignment="1" applyProtection="1">
      <alignment horizontal="right" vertical="center"/>
      <protection locked="0"/>
    </xf>
    <xf numFmtId="177" fontId="75" fillId="3" borderId="8" xfId="13" applyNumberFormat="1" applyFont="1" applyFill="1" applyBorder="1" applyAlignment="1" applyProtection="1">
      <alignment vertical="center"/>
      <protection locked="0"/>
    </xf>
    <xf numFmtId="177" fontId="75" fillId="3" borderId="3" xfId="13" applyNumberFormat="1" applyFont="1" applyFill="1" applyBorder="1" applyAlignment="1" applyProtection="1">
      <alignment vertical="center"/>
      <protection locked="0"/>
    </xf>
    <xf numFmtId="0" fontId="68" fillId="3" borderId="3" xfId="13" applyFont="1" applyFill="1" applyBorder="1" applyAlignment="1" applyProtection="1">
      <alignment vertical="center"/>
      <protection locked="0"/>
    </xf>
    <xf numFmtId="0" fontId="76" fillId="3" borderId="3" xfId="13" applyFont="1" applyFill="1" applyBorder="1" applyAlignment="1" applyProtection="1">
      <alignment vertical="center"/>
      <protection locked="0"/>
    </xf>
    <xf numFmtId="177" fontId="68" fillId="3" borderId="3" xfId="13" applyNumberFormat="1" applyFont="1" applyFill="1" applyBorder="1" applyAlignment="1" applyProtection="1">
      <alignment vertical="center"/>
      <protection locked="0"/>
    </xf>
    <xf numFmtId="0" fontId="29" fillId="3" borderId="3" xfId="0" applyFont="1" applyFill="1" applyBorder="1" applyAlignment="1" applyProtection="1">
      <alignment horizontal="right" vertical="center"/>
      <protection locked="0"/>
    </xf>
    <xf numFmtId="0" fontId="16" fillId="3" borderId="3"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174" fontId="38" fillId="3" borderId="10" xfId="0" applyNumberFormat="1" applyFont="1" applyFill="1" applyBorder="1" applyAlignment="1" applyProtection="1">
      <alignment vertical="center"/>
      <protection locked="0"/>
    </xf>
    <xf numFmtId="0" fontId="41" fillId="0" borderId="0" xfId="0" applyFont="1" applyFill="1" applyBorder="1" applyAlignment="1" applyProtection="1">
      <alignment horizontal="right" vertical="center"/>
    </xf>
    <xf numFmtId="0" fontId="5" fillId="0" borderId="9" xfId="0" applyFont="1" applyFill="1" applyBorder="1" applyAlignment="1" applyProtection="1">
      <alignment horizontal="right" vertical="center"/>
    </xf>
    <xf numFmtId="168" fontId="5" fillId="0" borderId="0" xfId="0" applyNumberFormat="1" applyFont="1" applyFill="1" applyBorder="1" applyAlignment="1" applyProtection="1">
      <alignment horizontal="right" vertical="center"/>
    </xf>
    <xf numFmtId="176" fontId="7" fillId="0" borderId="58" xfId="0" applyNumberFormat="1" applyFont="1" applyFill="1" applyBorder="1" applyAlignment="1" applyProtection="1">
      <alignment horizontal="right" vertical="center"/>
    </xf>
    <xf numFmtId="176" fontId="36" fillId="0" borderId="58" xfId="0" applyNumberFormat="1" applyFont="1" applyFill="1" applyBorder="1" applyAlignment="1" applyProtection="1">
      <alignment horizontal="right" vertical="center"/>
    </xf>
    <xf numFmtId="176" fontId="7" fillId="0" borderId="121" xfId="0" applyNumberFormat="1" applyFont="1" applyFill="1" applyBorder="1" applyAlignment="1" applyProtection="1">
      <alignment horizontal="right" vertical="center"/>
    </xf>
    <xf numFmtId="166" fontId="18" fillId="3" borderId="122" xfId="0" applyNumberFormat="1" applyFont="1" applyFill="1" applyBorder="1" applyAlignment="1" applyProtection="1">
      <alignment horizontal="right" vertical="center"/>
      <protection locked="0"/>
    </xf>
    <xf numFmtId="166" fontId="4" fillId="0" borderId="110" xfId="0" applyNumberFormat="1" applyFont="1" applyFill="1" applyBorder="1" applyAlignment="1" applyProtection="1">
      <alignment horizontal="right" vertical="center"/>
    </xf>
    <xf numFmtId="166" fontId="18" fillId="3" borderId="29" xfId="0" applyNumberFormat="1" applyFont="1" applyFill="1" applyBorder="1" applyAlignment="1" applyProtection="1">
      <alignment horizontal="right" vertical="center"/>
      <protection locked="0"/>
    </xf>
    <xf numFmtId="166" fontId="4" fillId="0" borderId="29" xfId="0" applyNumberFormat="1" applyFont="1" applyFill="1" applyBorder="1" applyAlignment="1" applyProtection="1">
      <alignment horizontal="right" vertical="center"/>
    </xf>
    <xf numFmtId="166" fontId="18" fillId="3" borderId="123" xfId="0" applyNumberFormat="1" applyFont="1" applyFill="1" applyBorder="1" applyAlignment="1" applyProtection="1">
      <alignment horizontal="right" vertical="center"/>
      <protection locked="0"/>
    </xf>
    <xf numFmtId="166" fontId="4" fillId="0" borderId="124" xfId="0" applyNumberFormat="1" applyFont="1" applyFill="1" applyBorder="1" applyAlignment="1" applyProtection="1">
      <alignment horizontal="right" vertical="center"/>
    </xf>
    <xf numFmtId="166" fontId="7" fillId="9" borderId="125" xfId="0" applyNumberFormat="1" applyFont="1" applyFill="1" applyBorder="1" applyAlignment="1" applyProtection="1">
      <alignment horizontal="right" vertical="center"/>
    </xf>
    <xf numFmtId="166" fontId="7" fillId="0" borderId="123" xfId="0" applyNumberFormat="1" applyFont="1" applyFill="1" applyBorder="1" applyAlignment="1" applyProtection="1">
      <alignment horizontal="right" vertical="center"/>
    </xf>
    <xf numFmtId="166" fontId="4" fillId="0" borderId="126" xfId="0" applyNumberFormat="1" applyFont="1" applyFill="1" applyBorder="1" applyAlignment="1" applyProtection="1">
      <alignment horizontal="right" vertical="center"/>
    </xf>
    <xf numFmtId="166" fontId="7" fillId="9" borderId="14" xfId="0" applyNumberFormat="1" applyFont="1" applyFill="1" applyBorder="1" applyAlignment="1" applyProtection="1">
      <alignment horizontal="right" vertical="center"/>
    </xf>
    <xf numFmtId="166" fontId="7" fillId="0" borderId="111" xfId="0" applyNumberFormat="1" applyFont="1" applyFill="1" applyBorder="1" applyAlignment="1" applyProtection="1">
      <alignment horizontal="right" vertical="center"/>
    </xf>
    <xf numFmtId="165" fontId="17" fillId="1" borderId="84" xfId="0" applyNumberFormat="1" applyFont="1" applyFill="1" applyBorder="1" applyAlignment="1" applyProtection="1">
      <alignment horizontal="right" vertical="center"/>
    </xf>
    <xf numFmtId="166" fontId="18" fillId="0" borderId="110" xfId="0" applyNumberFormat="1" applyFont="1" applyBorder="1" applyAlignment="1" applyProtection="1">
      <alignment vertical="center"/>
    </xf>
    <xf numFmtId="166" fontId="18" fillId="0" borderId="84" xfId="0" applyNumberFormat="1" applyFont="1" applyBorder="1" applyAlignment="1" applyProtection="1">
      <alignment vertical="center"/>
    </xf>
    <xf numFmtId="166" fontId="14" fillId="0" borderId="10" xfId="0" applyNumberFormat="1" applyFont="1" applyBorder="1" applyAlignment="1" applyProtection="1">
      <alignment vertical="center"/>
    </xf>
    <xf numFmtId="166" fontId="7" fillId="0" borderId="4" xfId="0" applyNumberFormat="1" applyFont="1" applyFill="1" applyBorder="1" applyAlignment="1" applyProtection="1">
      <alignment vertical="center"/>
    </xf>
    <xf numFmtId="166" fontId="17" fillId="0" borderId="4" xfId="0" applyNumberFormat="1" applyFont="1" applyBorder="1" applyAlignment="1" applyProtection="1">
      <alignment vertical="center"/>
    </xf>
    <xf numFmtId="166" fontId="14" fillId="0" borderId="127" xfId="0" applyNumberFormat="1" applyFont="1" applyBorder="1" applyAlignment="1" applyProtection="1">
      <alignment vertical="center"/>
    </xf>
    <xf numFmtId="166" fontId="14" fillId="0" borderId="12" xfId="0" applyNumberFormat="1" applyFont="1" applyBorder="1" applyAlignment="1" applyProtection="1">
      <alignment vertical="center"/>
    </xf>
    <xf numFmtId="166" fontId="14" fillId="0" borderId="4" xfId="0" applyNumberFormat="1" applyFont="1" applyBorder="1" applyAlignment="1" applyProtection="1">
      <alignment vertical="center"/>
    </xf>
    <xf numFmtId="166" fontId="17" fillId="0" borderId="127" xfId="0" applyNumberFormat="1" applyFont="1" applyBorder="1" applyAlignment="1" applyProtection="1">
      <alignment vertical="center"/>
    </xf>
    <xf numFmtId="166" fontId="17" fillId="0" borderId="121" xfId="0" applyNumberFormat="1" applyFont="1" applyBorder="1" applyAlignment="1" applyProtection="1">
      <alignment vertical="center"/>
    </xf>
    <xf numFmtId="166" fontId="41" fillId="0" borderId="4" xfId="0" applyNumberFormat="1" applyFont="1" applyFill="1" applyBorder="1" applyAlignment="1" applyProtection="1">
      <alignment vertical="center"/>
    </xf>
    <xf numFmtId="166" fontId="38" fillId="0" borderId="128" xfId="0" applyNumberFormat="1" applyFont="1" applyFill="1" applyBorder="1" applyAlignment="1" applyProtection="1">
      <alignment vertical="center"/>
    </xf>
    <xf numFmtId="166" fontId="5" fillId="0" borderId="4" xfId="0" applyNumberFormat="1" applyFont="1" applyFill="1" applyBorder="1" applyAlignment="1" applyProtection="1">
      <alignment vertical="center"/>
    </xf>
    <xf numFmtId="166" fontId="5" fillId="0" borderId="127" xfId="0" applyNumberFormat="1" applyFont="1" applyFill="1" applyBorder="1" applyAlignment="1" applyProtection="1">
      <alignment vertical="center"/>
    </xf>
    <xf numFmtId="166" fontId="41" fillId="0" borderId="12" xfId="0" applyNumberFormat="1" applyFont="1" applyFill="1" applyBorder="1" applyAlignment="1" applyProtection="1">
      <alignment vertical="center"/>
    </xf>
    <xf numFmtId="166" fontId="4" fillId="0" borderId="4" xfId="0" applyNumberFormat="1" applyFont="1" applyBorder="1" applyAlignment="1" applyProtection="1">
      <alignment vertical="center"/>
    </xf>
    <xf numFmtId="166" fontId="4" fillId="0" borderId="127" xfId="0" applyNumberFormat="1" applyFont="1" applyBorder="1" applyAlignment="1" applyProtection="1">
      <alignment vertical="center"/>
    </xf>
    <xf numFmtId="166" fontId="18" fillId="0" borderId="12" xfId="0" applyNumberFormat="1" applyFont="1" applyBorder="1" applyAlignment="1" applyProtection="1">
      <alignment vertical="center"/>
    </xf>
    <xf numFmtId="166" fontId="5" fillId="0" borderId="118" xfId="0" applyNumberFormat="1" applyFont="1" applyFill="1" applyBorder="1" applyAlignment="1" applyProtection="1">
      <alignment vertical="center"/>
    </xf>
    <xf numFmtId="166" fontId="27" fillId="0" borderId="67" xfId="0" applyNumberFormat="1" applyFont="1" applyFill="1" applyBorder="1" applyAlignment="1" applyProtection="1">
      <alignment vertical="center"/>
    </xf>
    <xf numFmtId="166" fontId="5" fillId="0" borderId="10" xfId="0" applyNumberFormat="1" applyFont="1" applyFill="1" applyBorder="1" applyAlignment="1" applyProtection="1">
      <alignment vertical="center"/>
    </xf>
    <xf numFmtId="166" fontId="38" fillId="0" borderId="121" xfId="0" applyNumberFormat="1" applyFont="1" applyFill="1" applyBorder="1" applyAlignment="1" applyProtection="1">
      <alignment vertical="center"/>
    </xf>
    <xf numFmtId="166" fontId="7" fillId="0" borderId="28" xfId="0" applyNumberFormat="1" applyFont="1" applyFill="1" applyBorder="1" applyAlignment="1" applyProtection="1">
      <alignment vertical="center"/>
    </xf>
    <xf numFmtId="166" fontId="7" fillId="0" borderId="12" xfId="0" applyNumberFormat="1" applyFont="1" applyFill="1" applyBorder="1" applyAlignment="1" applyProtection="1">
      <alignment vertical="center"/>
    </xf>
    <xf numFmtId="166" fontId="14" fillId="0" borderId="4" xfId="0" applyNumberFormat="1" applyFont="1" applyFill="1" applyBorder="1" applyAlignment="1" applyProtection="1">
      <alignment vertical="center"/>
    </xf>
    <xf numFmtId="166" fontId="4" fillId="0" borderId="4" xfId="0" applyNumberFormat="1" applyFont="1" applyFill="1" applyBorder="1" applyAlignment="1" applyProtection="1">
      <alignment vertical="center"/>
    </xf>
    <xf numFmtId="166" fontId="5" fillId="0" borderId="12" xfId="0" applyNumberFormat="1" applyFont="1" applyFill="1" applyBorder="1" applyAlignment="1" applyProtection="1">
      <alignment vertical="center"/>
    </xf>
    <xf numFmtId="166" fontId="6" fillId="0" borderId="12" xfId="0" applyNumberFormat="1" applyFont="1" applyFill="1" applyBorder="1" applyAlignment="1" applyProtection="1">
      <alignment vertical="center"/>
    </xf>
    <xf numFmtId="166" fontId="5" fillId="0" borderId="67" xfId="0" applyNumberFormat="1" applyFont="1" applyFill="1" applyBorder="1" applyAlignment="1" applyProtection="1">
      <alignment vertical="center"/>
    </xf>
    <xf numFmtId="166" fontId="41" fillId="0" borderId="128" xfId="0" applyNumberFormat="1" applyFont="1" applyFill="1" applyBorder="1" applyAlignment="1" applyProtection="1">
      <alignment vertical="center"/>
    </xf>
    <xf numFmtId="166" fontId="21" fillId="3" borderId="56" xfId="0" applyNumberFormat="1" applyFont="1" applyFill="1" applyBorder="1" applyAlignment="1" applyProtection="1">
      <alignment vertical="center"/>
      <protection locked="0"/>
    </xf>
    <xf numFmtId="166" fontId="4" fillId="0" borderId="56" xfId="0" applyNumberFormat="1" applyFont="1" applyBorder="1" applyAlignment="1" applyProtection="1">
      <alignment vertical="center"/>
    </xf>
    <xf numFmtId="166" fontId="4" fillId="0" borderId="129" xfId="0" applyNumberFormat="1" applyFont="1" applyBorder="1" applyAlignment="1" applyProtection="1">
      <alignment vertical="center"/>
    </xf>
    <xf numFmtId="166" fontId="21" fillId="4" borderId="56" xfId="0" applyNumberFormat="1" applyFont="1" applyFill="1" applyBorder="1" applyAlignment="1" applyProtection="1">
      <alignment vertical="center"/>
      <protection locked="0"/>
    </xf>
    <xf numFmtId="166" fontId="7" fillId="0" borderId="19" xfId="0" applyNumberFormat="1" applyFont="1" applyBorder="1" applyAlignment="1" applyProtection="1">
      <alignment vertical="center"/>
    </xf>
    <xf numFmtId="166" fontId="7" fillId="0" borderId="114" xfId="0" applyNumberFormat="1" applyFont="1" applyBorder="1" applyAlignment="1" applyProtection="1">
      <alignment vertical="center"/>
    </xf>
    <xf numFmtId="166" fontId="21" fillId="0" borderId="130" xfId="0" applyNumberFormat="1" applyFont="1" applyFill="1" applyBorder="1" applyAlignment="1" applyProtection="1">
      <alignment vertical="center"/>
    </xf>
    <xf numFmtId="166" fontId="4" fillId="0" borderId="130" xfId="0" applyNumberFormat="1" applyFont="1" applyFill="1" applyBorder="1" applyAlignment="1" applyProtection="1">
      <alignment vertical="center"/>
    </xf>
    <xf numFmtId="166" fontId="4" fillId="0" borderId="131" xfId="0" applyNumberFormat="1" applyFont="1" applyFill="1" applyBorder="1" applyAlignment="1" applyProtection="1">
      <alignment vertical="center"/>
    </xf>
    <xf numFmtId="166" fontId="21" fillId="3" borderId="132" xfId="0" applyNumberFormat="1" applyFont="1" applyFill="1" applyBorder="1" applyAlignment="1" applyProtection="1">
      <alignment vertical="center"/>
      <protection locked="0"/>
    </xf>
    <xf numFmtId="166" fontId="4" fillId="0" borderId="133" xfId="0" applyNumberFormat="1" applyFont="1" applyBorder="1" applyAlignment="1" applyProtection="1">
      <alignment vertical="center"/>
    </xf>
    <xf numFmtId="0" fontId="18" fillId="0" borderId="20" xfId="0" applyFont="1" applyBorder="1" applyAlignment="1">
      <alignment horizontal="center" vertical="center"/>
    </xf>
    <xf numFmtId="0" fontId="18" fillId="0" borderId="37" xfId="0" applyFont="1" applyBorder="1" applyAlignment="1">
      <alignment horizontal="center" vertical="center"/>
    </xf>
    <xf numFmtId="0" fontId="18" fillId="0" borderId="34" xfId="0" applyFont="1" applyBorder="1" applyAlignment="1">
      <alignment horizontal="center" vertical="center"/>
    </xf>
    <xf numFmtId="0" fontId="18" fillId="0" borderId="34" xfId="0" applyFont="1" applyBorder="1" applyAlignment="1">
      <alignment horizontal="center" vertical="center" wrapText="1"/>
    </xf>
    <xf numFmtId="0" fontId="18" fillId="0" borderId="110" xfId="0" applyFont="1" applyBorder="1" applyAlignment="1">
      <alignment horizontal="center" vertical="center" wrapText="1"/>
    </xf>
    <xf numFmtId="166" fontId="17" fillId="0" borderId="81" xfId="1" applyNumberFormat="1" applyFont="1" applyBorder="1" applyAlignment="1">
      <alignment vertical="center"/>
    </xf>
    <xf numFmtId="166" fontId="17" fillId="0" borderId="134" xfId="1" applyNumberFormat="1" applyFont="1" applyBorder="1" applyAlignment="1">
      <alignment vertical="center"/>
    </xf>
    <xf numFmtId="166" fontId="17" fillId="0" borderId="135" xfId="1" applyNumberFormat="1" applyFont="1" applyBorder="1" applyAlignment="1">
      <alignment vertical="center"/>
    </xf>
    <xf numFmtId="166" fontId="18" fillId="0" borderId="54" xfId="0" applyNumberFormat="1" applyFont="1" applyBorder="1" applyAlignment="1">
      <alignment horizontal="right" vertical="center"/>
    </xf>
    <xf numFmtId="166" fontId="18" fillId="0" borderId="66" xfId="1" applyNumberFormat="1" applyFont="1" applyBorder="1" applyAlignment="1">
      <alignment vertical="center"/>
    </xf>
    <xf numFmtId="166" fontId="7" fillId="0" borderId="0" xfId="0" applyNumberFormat="1" applyFont="1" applyBorder="1" applyAlignment="1">
      <alignment horizontal="right" vertical="center"/>
    </xf>
    <xf numFmtId="166" fontId="27" fillId="3" borderId="78" xfId="1" applyNumberFormat="1" applyFont="1" applyFill="1" applyBorder="1" applyAlignment="1">
      <alignment vertical="center"/>
    </xf>
    <xf numFmtId="166" fontId="17" fillId="0" borderId="7" xfId="0" applyNumberFormat="1" applyFont="1" applyBorder="1" applyAlignment="1">
      <alignment vertical="center"/>
    </xf>
    <xf numFmtId="166" fontId="17" fillId="0" borderId="26" xfId="0" applyNumberFormat="1" applyFont="1" applyBorder="1" applyAlignment="1">
      <alignment vertical="center"/>
    </xf>
    <xf numFmtId="166" fontId="18" fillId="0" borderId="110" xfId="0" applyNumberFormat="1" applyFont="1" applyBorder="1" applyAlignment="1">
      <alignment horizontal="center" vertical="center" wrapText="1"/>
    </xf>
    <xf numFmtId="166" fontId="17" fillId="0" borderId="122" xfId="1" applyNumberFormat="1" applyFont="1" applyBorder="1" applyAlignment="1">
      <alignment vertical="center"/>
    </xf>
    <xf numFmtId="166" fontId="17" fillId="0" borderId="15" xfId="0" applyNumberFormat="1" applyFont="1" applyBorder="1" applyAlignment="1">
      <alignment vertical="center"/>
    </xf>
    <xf numFmtId="166" fontId="18" fillId="0" borderId="136" xfId="0" applyNumberFormat="1" applyFont="1" applyBorder="1" applyAlignment="1">
      <alignment horizontal="right" vertical="center"/>
    </xf>
    <xf numFmtId="166" fontId="18" fillId="0" borderId="14" xfId="1" applyNumberFormat="1" applyFont="1" applyBorder="1" applyAlignment="1">
      <alignment vertical="center"/>
    </xf>
    <xf numFmtId="166" fontId="27" fillId="0" borderId="78" xfId="1" applyNumberFormat="1" applyFont="1" applyFill="1" applyBorder="1" applyAlignment="1">
      <alignment vertical="center"/>
    </xf>
    <xf numFmtId="0" fontId="14" fillId="0" borderId="0" xfId="0" applyFont="1"/>
    <xf numFmtId="165" fontId="18" fillId="0" borderId="54" xfId="0" applyNumberFormat="1" applyFont="1" applyBorder="1" applyAlignment="1">
      <alignment horizontal="right" vertical="center"/>
    </xf>
    <xf numFmtId="165" fontId="7" fillId="0" borderId="0" xfId="0" applyNumberFormat="1" applyFont="1" applyBorder="1" applyAlignment="1">
      <alignment horizontal="right" vertical="center"/>
    </xf>
    <xf numFmtId="165" fontId="17" fillId="0" borderId="7" xfId="0" applyNumberFormat="1" applyFont="1" applyBorder="1" applyAlignment="1">
      <alignment vertical="center"/>
    </xf>
    <xf numFmtId="165" fontId="17" fillId="0" borderId="25" xfId="0" applyNumberFormat="1" applyFont="1" applyBorder="1" applyAlignment="1">
      <alignment vertical="center"/>
    </xf>
    <xf numFmtId="165" fontId="18" fillId="0" borderId="34" xfId="0" applyNumberFormat="1" applyFont="1" applyBorder="1" applyAlignment="1">
      <alignment horizontal="center" vertical="center"/>
    </xf>
    <xf numFmtId="165" fontId="18" fillId="0" borderId="50" xfId="0" applyNumberFormat="1" applyFont="1" applyBorder="1" applyAlignment="1">
      <alignment horizontal="right" vertical="center"/>
    </xf>
    <xf numFmtId="165" fontId="17" fillId="0" borderId="16" xfId="0" applyNumberFormat="1" applyFont="1" applyBorder="1" applyAlignment="1">
      <alignment vertical="center"/>
    </xf>
    <xf numFmtId="166" fontId="21" fillId="3" borderId="31" xfId="0" applyNumberFormat="1" applyFont="1" applyFill="1" applyBorder="1" applyAlignment="1" applyProtection="1">
      <alignment vertical="center"/>
      <protection locked="0"/>
    </xf>
    <xf numFmtId="166" fontId="4" fillId="0" borderId="81" xfId="1" applyNumberFormat="1" applyFont="1" applyBorder="1" applyAlignment="1">
      <alignment vertical="center"/>
    </xf>
    <xf numFmtId="166" fontId="21" fillId="3" borderId="33" xfId="0" applyNumberFormat="1" applyFont="1" applyFill="1" applyBorder="1" applyAlignment="1" applyProtection="1">
      <alignment vertical="center"/>
      <protection locked="0"/>
    </xf>
    <xf numFmtId="166" fontId="4" fillId="0" borderId="134" xfId="1" applyNumberFormat="1" applyFont="1" applyBorder="1" applyAlignment="1">
      <alignment vertical="center"/>
    </xf>
    <xf numFmtId="166" fontId="21" fillId="3" borderId="34" xfId="0" applyNumberFormat="1" applyFont="1" applyFill="1" applyBorder="1" applyAlignment="1" applyProtection="1">
      <alignment vertical="center"/>
      <protection locked="0"/>
    </xf>
    <xf numFmtId="166" fontId="4" fillId="0" borderId="123" xfId="1" applyNumberFormat="1" applyFont="1" applyBorder="1" applyAlignment="1">
      <alignment vertical="center"/>
    </xf>
    <xf numFmtId="166" fontId="7" fillId="0" borderId="137" xfId="0" applyNumberFormat="1" applyFont="1" applyBorder="1" applyAlignment="1">
      <alignment horizontal="right" vertical="center"/>
    </xf>
    <xf numFmtId="166" fontId="7" fillId="0" borderId="14" xfId="1" applyNumberFormat="1" applyFont="1" applyBorder="1" applyAlignment="1">
      <alignment vertical="center"/>
    </xf>
    <xf numFmtId="166" fontId="14" fillId="0" borderId="6" xfId="0" applyNumberFormat="1" applyFont="1" applyBorder="1" applyAlignment="1">
      <alignment vertical="center"/>
    </xf>
    <xf numFmtId="166" fontId="4" fillId="0" borderId="6" xfId="0" applyNumberFormat="1" applyFont="1" applyBorder="1" applyAlignment="1">
      <alignment vertical="center"/>
    </xf>
    <xf numFmtId="166" fontId="14" fillId="0" borderId="25" xfId="0" applyNumberFormat="1" applyFont="1" applyBorder="1" applyAlignment="1">
      <alignment vertical="center"/>
    </xf>
    <xf numFmtId="166" fontId="4" fillId="0" borderId="26" xfId="0" applyNumberFormat="1" applyFont="1" applyBorder="1" applyAlignment="1">
      <alignment vertical="center"/>
    </xf>
    <xf numFmtId="166" fontId="14" fillId="0" borderId="0" xfId="0" applyNumberFormat="1" applyFont="1" applyBorder="1" applyAlignment="1">
      <alignment vertical="center"/>
    </xf>
    <xf numFmtId="166" fontId="4" fillId="0" borderId="4" xfId="0" applyNumberFormat="1" applyFont="1" applyBorder="1" applyAlignment="1">
      <alignment vertical="center"/>
    </xf>
    <xf numFmtId="166" fontId="14" fillId="0" borderId="35" xfId="0" applyNumberFormat="1" applyFont="1" applyBorder="1" applyAlignment="1">
      <alignment vertical="center"/>
    </xf>
    <xf numFmtId="166" fontId="4" fillId="0" borderId="138" xfId="0" applyNumberFormat="1" applyFont="1" applyBorder="1" applyAlignment="1">
      <alignment vertical="center"/>
    </xf>
    <xf numFmtId="166" fontId="14" fillId="0" borderId="17" xfId="0" applyNumberFormat="1" applyFont="1" applyBorder="1" applyAlignment="1">
      <alignment vertical="center" wrapText="1"/>
    </xf>
    <xf numFmtId="166" fontId="4" fillId="0" borderId="29" xfId="0" applyNumberFormat="1" applyFont="1" applyBorder="1" applyAlignment="1">
      <alignment vertical="center" wrapText="1"/>
    </xf>
    <xf numFmtId="166" fontId="4" fillId="0" borderId="129" xfId="1" applyNumberFormat="1" applyFont="1" applyBorder="1" applyAlignment="1">
      <alignment vertical="center"/>
    </xf>
    <xf numFmtId="166" fontId="4" fillId="0" borderId="139" xfId="1" applyNumberFormat="1" applyFont="1" applyBorder="1" applyAlignment="1">
      <alignment vertical="center"/>
    </xf>
    <xf numFmtId="166" fontId="7" fillId="0" borderId="50" xfId="0" applyNumberFormat="1" applyFont="1" applyBorder="1" applyAlignment="1">
      <alignment horizontal="right" vertical="center"/>
    </xf>
    <xf numFmtId="166" fontId="7" fillId="0" borderId="110" xfId="1" applyNumberFormat="1" applyFont="1" applyBorder="1" applyAlignment="1">
      <alignment vertical="center"/>
    </xf>
    <xf numFmtId="166" fontId="21" fillId="3" borderId="81" xfId="1" applyNumberFormat="1" applyFont="1" applyFill="1" applyBorder="1" applyAlignment="1" applyProtection="1">
      <alignment vertical="center"/>
      <protection locked="0"/>
    </xf>
    <xf numFmtId="166" fontId="21" fillId="3" borderId="134" xfId="1" applyNumberFormat="1" applyFont="1" applyFill="1" applyBorder="1" applyAlignment="1" applyProtection="1">
      <alignment vertical="center"/>
      <protection locked="0"/>
    </xf>
    <xf numFmtId="166" fontId="21" fillId="3" borderId="123" xfId="1" applyNumberFormat="1" applyFont="1" applyFill="1" applyBorder="1" applyAlignment="1" applyProtection="1">
      <alignment vertical="center"/>
      <protection locked="0"/>
    </xf>
    <xf numFmtId="166" fontId="4" fillId="0" borderId="28" xfId="0" applyNumberFormat="1" applyFont="1" applyBorder="1" applyAlignment="1">
      <alignment vertical="center"/>
    </xf>
    <xf numFmtId="166" fontId="17" fillId="0" borderId="29" xfId="0" applyNumberFormat="1" applyFont="1" applyBorder="1" applyAlignment="1">
      <alignment vertical="center" wrapText="1"/>
    </xf>
    <xf numFmtId="166" fontId="6" fillId="0" borderId="109" xfId="1" applyNumberFormat="1" applyFont="1" applyBorder="1" applyAlignment="1" applyProtection="1">
      <alignment vertical="center"/>
    </xf>
    <xf numFmtId="166" fontId="27" fillId="0" borderId="83" xfId="1" applyNumberFormat="1" applyFont="1" applyFill="1" applyBorder="1" applyAlignment="1">
      <alignment vertical="center"/>
    </xf>
    <xf numFmtId="166" fontId="21" fillId="3" borderId="41" xfId="1" applyNumberFormat="1" applyFont="1" applyFill="1" applyBorder="1" applyAlignment="1" applyProtection="1">
      <alignment vertical="center"/>
      <protection locked="0"/>
    </xf>
    <xf numFmtId="166" fontId="4" fillId="0" borderId="122" xfId="1" applyNumberFormat="1" applyFont="1" applyBorder="1" applyAlignment="1">
      <alignment vertical="center"/>
    </xf>
    <xf numFmtId="166" fontId="21" fillId="3" borderId="33" xfId="1" applyNumberFormat="1" applyFont="1" applyFill="1" applyBorder="1" applyAlignment="1" applyProtection="1">
      <alignment vertical="center"/>
      <protection locked="0"/>
    </xf>
    <xf numFmtId="166" fontId="21" fillId="3" borderId="34" xfId="1" applyNumberFormat="1" applyFont="1" applyFill="1" applyBorder="1" applyAlignment="1" applyProtection="1">
      <alignment vertical="center"/>
      <protection locked="0"/>
    </xf>
    <xf numFmtId="166" fontId="27" fillId="3" borderId="140" xfId="1" applyNumberFormat="1" applyFont="1" applyFill="1" applyBorder="1" applyAlignment="1">
      <alignment vertical="center"/>
    </xf>
    <xf numFmtId="166" fontId="4" fillId="0" borderId="4" xfId="1" applyNumberFormat="1" applyFont="1" applyFill="1" applyBorder="1" applyAlignment="1">
      <alignment vertical="center"/>
    </xf>
    <xf numFmtId="166" fontId="14" fillId="0" borderId="27" xfId="0" applyNumberFormat="1" applyFont="1" applyBorder="1" applyAlignment="1">
      <alignment vertical="center"/>
    </xf>
    <xf numFmtId="166" fontId="14" fillId="0" borderId="17" xfId="0" applyNumberFormat="1" applyFont="1" applyBorder="1" applyAlignment="1">
      <alignment vertical="center"/>
    </xf>
    <xf numFmtId="166" fontId="21" fillId="3" borderId="31" xfId="1" applyNumberFormat="1" applyFont="1" applyFill="1" applyBorder="1" applyAlignment="1" applyProtection="1">
      <alignment vertical="center"/>
      <protection locked="0"/>
    </xf>
    <xf numFmtId="166" fontId="7" fillId="0" borderId="66" xfId="1" applyNumberFormat="1" applyFont="1" applyBorder="1" applyAlignment="1">
      <alignment vertical="center"/>
    </xf>
    <xf numFmtId="166" fontId="4" fillId="0" borderId="4" xfId="1" applyNumberFormat="1" applyFont="1" applyBorder="1" applyAlignment="1">
      <alignment vertical="center"/>
    </xf>
    <xf numFmtId="166" fontId="14" fillId="0" borderId="16" xfId="0" applyNumberFormat="1" applyFont="1" applyBorder="1" applyAlignment="1">
      <alignment horizontal="left" vertical="center"/>
    </xf>
    <xf numFmtId="166" fontId="4" fillId="0" borderId="15" xfId="0" applyNumberFormat="1" applyFont="1" applyBorder="1" applyAlignment="1">
      <alignment horizontal="left" vertical="center"/>
    </xf>
    <xf numFmtId="166" fontId="27" fillId="3" borderId="19" xfId="1" applyNumberFormat="1" applyFont="1" applyFill="1" applyBorder="1" applyAlignment="1">
      <alignment vertical="center"/>
    </xf>
    <xf numFmtId="166" fontId="7" fillId="0" borderId="130" xfId="0" applyNumberFormat="1" applyFont="1" applyBorder="1"/>
    <xf numFmtId="166" fontId="24" fillId="0" borderId="141" xfId="0" applyNumberFormat="1" applyFont="1" applyFill="1" applyBorder="1"/>
    <xf numFmtId="166" fontId="7" fillId="0" borderId="4" xfId="0" applyNumberFormat="1" applyFont="1" applyBorder="1" applyAlignment="1">
      <alignment horizontal="right" vertical="center"/>
    </xf>
    <xf numFmtId="166" fontId="14" fillId="0" borderId="28" xfId="0" applyNumberFormat="1" applyFont="1" applyBorder="1" applyAlignment="1">
      <alignment vertical="center"/>
    </xf>
    <xf numFmtId="166" fontId="14" fillId="0" borderId="29" xfId="0" applyNumberFormat="1" applyFont="1" applyBorder="1" applyAlignment="1">
      <alignment vertical="center" wrapText="1"/>
    </xf>
    <xf numFmtId="166" fontId="5" fillId="0" borderId="133" xfId="1" applyNumberFormat="1" applyFont="1" applyBorder="1" applyAlignment="1" applyProtection="1">
      <alignment vertical="center"/>
    </xf>
    <xf numFmtId="166" fontId="5" fillId="0" borderId="134" xfId="1" applyNumberFormat="1" applyFont="1" applyBorder="1" applyAlignment="1" applyProtection="1">
      <alignment vertical="center"/>
    </xf>
    <xf numFmtId="166" fontId="5" fillId="0" borderId="135" xfId="1" applyNumberFormat="1" applyFont="1" applyBorder="1" applyAlignment="1" applyProtection="1">
      <alignment vertical="center"/>
    </xf>
    <xf numFmtId="166" fontId="5" fillId="0" borderId="123" xfId="1" applyNumberFormat="1" applyFont="1" applyBorder="1" applyAlignment="1" applyProtection="1">
      <alignment vertical="center"/>
    </xf>
    <xf numFmtId="166" fontId="7" fillId="0" borderId="110" xfId="1" applyNumberFormat="1" applyFont="1" applyBorder="1" applyAlignment="1" applyProtection="1">
      <alignment vertical="center"/>
    </xf>
    <xf numFmtId="166" fontId="14" fillId="0" borderId="4" xfId="0" applyNumberFormat="1" applyFont="1" applyBorder="1" applyAlignment="1">
      <alignment vertical="center"/>
    </xf>
    <xf numFmtId="166" fontId="5" fillId="0" borderId="81" xfId="1" applyNumberFormat="1" applyFont="1" applyBorder="1" applyAlignment="1" applyProtection="1">
      <alignment vertical="center"/>
    </xf>
    <xf numFmtId="166" fontId="7" fillId="0" borderId="142" xfId="1" applyNumberFormat="1" applyFont="1" applyBorder="1" applyAlignment="1">
      <alignment vertical="center"/>
    </xf>
    <xf numFmtId="166" fontId="24" fillId="0" borderId="142" xfId="1" applyNumberFormat="1" applyFont="1" applyBorder="1" applyAlignment="1">
      <alignment vertical="center"/>
    </xf>
    <xf numFmtId="166" fontId="41" fillId="0" borderId="114" xfId="1" applyNumberFormat="1" applyFont="1" applyBorder="1" applyAlignment="1" applyProtection="1">
      <alignment vertical="center"/>
    </xf>
    <xf numFmtId="166" fontId="26" fillId="0" borderId="114" xfId="1" applyNumberFormat="1" applyFont="1" applyBorder="1" applyAlignment="1" applyProtection="1">
      <alignment vertical="center"/>
    </xf>
    <xf numFmtId="167" fontId="21" fillId="3" borderId="31" xfId="1" applyNumberFormat="1" applyFont="1" applyFill="1" applyBorder="1" applyAlignment="1" applyProtection="1">
      <alignment vertical="center"/>
      <protection locked="0"/>
    </xf>
    <xf numFmtId="167" fontId="21" fillId="3" borderId="33" xfId="0" applyNumberFormat="1" applyFont="1" applyFill="1" applyBorder="1" applyAlignment="1" applyProtection="1">
      <alignment vertical="center"/>
      <protection locked="0"/>
    </xf>
    <xf numFmtId="167" fontId="21" fillId="3" borderId="34" xfId="0" applyNumberFormat="1" applyFont="1" applyFill="1" applyBorder="1" applyAlignment="1" applyProtection="1">
      <alignment vertical="center"/>
      <protection locked="0"/>
    </xf>
    <xf numFmtId="167" fontId="21" fillId="3" borderId="33" xfId="1" applyNumberFormat="1" applyFont="1" applyFill="1" applyBorder="1" applyAlignment="1" applyProtection="1">
      <alignment vertical="center"/>
      <protection locked="0"/>
    </xf>
    <xf numFmtId="167" fontId="21" fillId="3" borderId="41" xfId="1" applyNumberFormat="1" applyFont="1" applyFill="1" applyBorder="1" applyAlignment="1" applyProtection="1">
      <alignment vertical="center"/>
      <protection locked="0"/>
    </xf>
    <xf numFmtId="166" fontId="21" fillId="3" borderId="129" xfId="1" applyNumberFormat="1" applyFont="1" applyFill="1" applyBorder="1" applyAlignment="1" applyProtection="1">
      <alignment vertical="center"/>
      <protection locked="0"/>
    </xf>
    <xf numFmtId="166" fontId="21" fillId="3" borderId="143" xfId="1" applyNumberFormat="1" applyFont="1" applyFill="1" applyBorder="1" applyAlignment="1" applyProtection="1">
      <alignment vertical="center"/>
      <protection locked="0"/>
    </xf>
    <xf numFmtId="166" fontId="24" fillId="0" borderId="122" xfId="1" applyNumberFormat="1" applyFont="1" applyBorder="1" applyAlignment="1">
      <alignment vertical="center"/>
    </xf>
    <xf numFmtId="166" fontId="7" fillId="0" borderId="131" xfId="1" applyNumberFormat="1" applyFont="1" applyBorder="1" applyAlignment="1">
      <alignment vertical="center"/>
    </xf>
    <xf numFmtId="0" fontId="14" fillId="0" borderId="144" xfId="0" applyFont="1" applyBorder="1" applyAlignment="1">
      <alignment vertical="center"/>
    </xf>
    <xf numFmtId="0" fontId="14" fillId="0" borderId="145" xfId="0" applyFont="1" applyBorder="1" applyAlignment="1" applyProtection="1">
      <alignment vertical="center"/>
    </xf>
    <xf numFmtId="0" fontId="14" fillId="0" borderId="0" xfId="0" applyFont="1" applyBorder="1" applyAlignment="1" applyProtection="1">
      <alignment vertical="center"/>
      <protection locked="0"/>
    </xf>
    <xf numFmtId="0" fontId="80" fillId="0" borderId="0" xfId="0" applyNumberFormat="1" applyFont="1" applyFill="1" applyBorder="1" applyAlignment="1" applyProtection="1">
      <alignment horizontal="left" vertical="center"/>
    </xf>
    <xf numFmtId="0" fontId="14" fillId="0" borderId="144" xfId="0" applyFont="1" applyBorder="1" applyAlignment="1">
      <alignment horizontal="right" vertical="center"/>
    </xf>
    <xf numFmtId="0" fontId="17" fillId="0" borderId="145" xfId="0" applyFont="1" applyFill="1" applyBorder="1" applyAlignment="1" applyProtection="1">
      <alignment horizontal="right" vertical="center"/>
    </xf>
    <xf numFmtId="0" fontId="26" fillId="0" borderId="94" xfId="0" applyFont="1" applyFill="1" applyBorder="1" applyAlignment="1" applyProtection="1">
      <alignment horizontal="right" vertical="center"/>
    </xf>
    <xf numFmtId="0" fontId="29" fillId="3" borderId="53"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xf>
    <xf numFmtId="1" fontId="87" fillId="3" borderId="17" xfId="0" applyNumberFormat="1" applyFont="1" applyFill="1" applyBorder="1" applyAlignment="1" applyProtection="1">
      <alignment horizontal="center" vertical="center"/>
      <protection locked="0"/>
    </xf>
    <xf numFmtId="0" fontId="29" fillId="0" borderId="17" xfId="0" applyFont="1" applyBorder="1" applyAlignment="1">
      <alignment horizontal="right" vertical="center"/>
    </xf>
    <xf numFmtId="166" fontId="29" fillId="3" borderId="29" xfId="0" applyNumberFormat="1" applyFont="1" applyFill="1" applyBorder="1" applyAlignment="1" applyProtection="1">
      <alignment vertical="center"/>
      <protection locked="0"/>
    </xf>
    <xf numFmtId="0" fontId="90" fillId="0" borderId="146" xfId="0" applyFont="1" applyFill="1" applyBorder="1" applyAlignment="1" applyProtection="1">
      <alignment horizontal="right" vertical="center"/>
    </xf>
    <xf numFmtId="9" fontId="29" fillId="3" borderId="17" xfId="0" applyNumberFormat="1" applyFont="1" applyFill="1" applyBorder="1" applyAlignment="1" applyProtection="1">
      <alignment horizontal="center" vertical="center"/>
      <protection locked="0"/>
    </xf>
    <xf numFmtId="0" fontId="4" fillId="0" borderId="147" xfId="0" applyFont="1" applyBorder="1" applyAlignment="1">
      <alignment horizontal="left" vertical="top" wrapText="1"/>
    </xf>
    <xf numFmtId="0" fontId="4" fillId="0" borderId="148" xfId="0" applyFont="1" applyBorder="1" applyAlignment="1">
      <alignment horizontal="center" vertical="top" wrapText="1"/>
    </xf>
    <xf numFmtId="0" fontId="4" fillId="0" borderId="149" xfId="0" applyFont="1" applyBorder="1" applyAlignment="1">
      <alignment horizontal="left" vertical="top" wrapText="1"/>
    </xf>
    <xf numFmtId="0" fontId="4" fillId="0" borderId="150" xfId="0" applyFont="1" applyBorder="1" applyAlignment="1">
      <alignment horizontal="center" vertical="top" wrapText="1"/>
    </xf>
    <xf numFmtId="0" fontId="24" fillId="0" borderId="17" xfId="0" applyFont="1" applyBorder="1" applyAlignment="1"/>
    <xf numFmtId="0" fontId="24" fillId="0" borderId="17" xfId="0" applyFont="1" applyBorder="1" applyAlignment="1" applyProtection="1">
      <alignment wrapText="1"/>
    </xf>
    <xf numFmtId="0" fontId="24" fillId="0" borderId="17" xfId="0" applyFont="1" applyBorder="1" applyAlignment="1" applyProtection="1"/>
    <xf numFmtId="0" fontId="24" fillId="0" borderId="17" xfId="0" applyFont="1" applyBorder="1" applyAlignment="1" applyProtection="1">
      <alignment horizontal="center" wrapText="1"/>
    </xf>
    <xf numFmtId="0" fontId="24" fillId="0" borderId="17" xfId="0" applyFont="1" applyBorder="1" applyAlignment="1">
      <alignment horizontal="center"/>
    </xf>
    <xf numFmtId="0" fontId="27" fillId="0" borderId="17" xfId="0" applyFont="1" applyBorder="1" applyAlignment="1">
      <alignment vertical="center"/>
    </xf>
    <xf numFmtId="0" fontId="27" fillId="0" borderId="17" xfId="0" applyFont="1" applyBorder="1" applyAlignment="1">
      <alignment horizontal="left" vertical="center" wrapText="1"/>
    </xf>
    <xf numFmtId="9" fontId="27" fillId="0" borderId="17" xfId="16" applyFont="1" applyBorder="1" applyAlignment="1">
      <alignment horizontal="center" vertical="center" wrapText="1"/>
    </xf>
    <xf numFmtId="9" fontId="27" fillId="0" borderId="17" xfId="16" applyFont="1" applyBorder="1" applyAlignment="1">
      <alignment vertical="center"/>
    </xf>
    <xf numFmtId="10" fontId="27" fillId="0" borderId="17" xfId="0" applyNumberFormat="1" applyFont="1" applyBorder="1" applyAlignment="1">
      <alignment vertical="center"/>
    </xf>
    <xf numFmtId="0" fontId="26" fillId="0" borderId="85" xfId="0" applyNumberFormat="1" applyFont="1" applyFill="1" applyBorder="1" applyAlignment="1" applyProtection="1">
      <alignment horizontal="center" vertical="center"/>
    </xf>
    <xf numFmtId="173" fontId="4" fillId="0" borderId="0" xfId="16" applyNumberFormat="1" applyFont="1" applyFill="1" applyBorder="1" applyAlignment="1" applyProtection="1">
      <alignment vertical="center"/>
    </xf>
    <xf numFmtId="166" fontId="17" fillId="3" borderId="122" xfId="0" applyNumberFormat="1" applyFont="1" applyFill="1" applyBorder="1" applyAlignment="1" applyProtection="1">
      <alignment horizontal="right" vertical="center"/>
    </xf>
    <xf numFmtId="166" fontId="17" fillId="3" borderId="29" xfId="0" applyNumberFormat="1" applyFont="1" applyFill="1" applyBorder="1" applyAlignment="1" applyProtection="1">
      <alignment horizontal="right" vertical="center"/>
    </xf>
    <xf numFmtId="166" fontId="17" fillId="3" borderId="123" xfId="0" applyNumberFormat="1" applyFont="1" applyFill="1" applyBorder="1" applyAlignment="1" applyProtection="1">
      <alignment horizontal="right" vertical="center"/>
    </xf>
    <xf numFmtId="174" fontId="4" fillId="9" borderId="125" xfId="0" applyNumberFormat="1" applyFont="1" applyFill="1" applyBorder="1" applyAlignment="1" applyProtection="1">
      <alignment horizontal="right" vertical="center"/>
    </xf>
    <xf numFmtId="176" fontId="4" fillId="9" borderId="125" xfId="0" applyNumberFormat="1" applyFont="1" applyFill="1" applyBorder="1" applyAlignment="1" applyProtection="1">
      <alignment horizontal="right" vertical="center"/>
    </xf>
    <xf numFmtId="176" fontId="4" fillId="0" borderId="123" xfId="0" applyNumberFormat="1" applyFont="1" applyFill="1" applyBorder="1" applyAlignment="1" applyProtection="1">
      <alignment horizontal="right" vertical="center"/>
    </xf>
    <xf numFmtId="166" fontId="4" fillId="9" borderId="14" xfId="0" applyNumberFormat="1" applyFont="1" applyFill="1" applyBorder="1" applyAlignment="1" applyProtection="1">
      <alignment horizontal="right" vertical="center"/>
    </xf>
    <xf numFmtId="166" fontId="4" fillId="0" borderId="111" xfId="0" applyNumberFormat="1" applyFont="1" applyFill="1" applyBorder="1" applyAlignment="1" applyProtection="1">
      <alignment horizontal="right" vertical="center"/>
    </xf>
    <xf numFmtId="0" fontId="14" fillId="0" borderId="144" xfId="0" applyFont="1" applyBorder="1" applyAlignment="1" applyProtection="1">
      <alignment horizontal="right" vertical="center"/>
    </xf>
    <xf numFmtId="0" fontId="14" fillId="0" borderId="144" xfId="0" applyFont="1" applyBorder="1" applyAlignment="1" applyProtection="1">
      <alignment vertical="center"/>
    </xf>
    <xf numFmtId="0" fontId="29" fillId="0" borderId="0" xfId="0" applyFont="1" applyFill="1"/>
    <xf numFmtId="9" fontId="83" fillId="0" borderId="7" xfId="0" applyNumberFormat="1" applyFont="1" applyFill="1" applyBorder="1" applyAlignment="1" applyProtection="1">
      <alignment horizontal="center" vertical="center"/>
    </xf>
    <xf numFmtId="0" fontId="27" fillId="0" borderId="151" xfId="0" applyFont="1" applyBorder="1" applyAlignment="1">
      <alignment horizontal="left" vertical="top" wrapText="1"/>
    </xf>
    <xf numFmtId="0" fontId="27" fillId="0" borderId="152" xfId="0" applyFont="1" applyBorder="1" applyAlignment="1">
      <alignment horizontal="center" vertical="top" wrapText="1"/>
    </xf>
    <xf numFmtId="0" fontId="27" fillId="0" borderId="147" xfId="0" applyFont="1" applyBorder="1" applyAlignment="1">
      <alignment horizontal="left" vertical="top" wrapText="1"/>
    </xf>
    <xf numFmtId="0" fontId="27" fillId="0" borderId="148" xfId="0" applyFont="1" applyBorder="1" applyAlignment="1">
      <alignment horizontal="center" vertical="top" wrapText="1"/>
    </xf>
    <xf numFmtId="166" fontId="29" fillId="0" borderId="128" xfId="0" applyNumberFormat="1" applyFont="1" applyFill="1" applyBorder="1" applyAlignment="1" applyProtection="1">
      <alignment vertical="center"/>
    </xf>
    <xf numFmtId="0" fontId="16" fillId="0" borderId="0" xfId="0" applyFont="1" applyAlignment="1">
      <alignment horizontal="center" vertical="top" wrapText="1"/>
    </xf>
    <xf numFmtId="0" fontId="14" fillId="0" borderId="0" xfId="0" applyFont="1" applyAlignment="1">
      <alignment horizontal="center" vertical="top" wrapText="1"/>
    </xf>
    <xf numFmtId="0" fontId="92" fillId="0" borderId="0" xfId="0" applyFont="1" applyAlignment="1">
      <alignment vertical="center" wrapText="1"/>
    </xf>
    <xf numFmtId="0" fontId="67" fillId="0" borderId="0" xfId="0" applyFont="1" applyAlignment="1">
      <alignment vertical="center" wrapText="1"/>
    </xf>
    <xf numFmtId="0" fontId="27" fillId="0" borderId="0" xfId="0" applyFont="1" applyAlignment="1">
      <alignment vertical="center" wrapText="1"/>
    </xf>
    <xf numFmtId="0" fontId="16" fillId="0" borderId="0" xfId="0" applyFont="1" applyAlignment="1">
      <alignment horizontal="center" vertical="center" wrapText="1"/>
    </xf>
    <xf numFmtId="185" fontId="43" fillId="0" borderId="17" xfId="0" applyNumberFormat="1" applyFont="1" applyBorder="1" applyAlignment="1" applyProtection="1">
      <alignment horizontal="left" vertical="center"/>
    </xf>
    <xf numFmtId="0" fontId="93" fillId="0" borderId="24" xfId="0" applyFont="1" applyBorder="1" applyAlignment="1">
      <alignment horizontal="left" vertical="center"/>
    </xf>
    <xf numFmtId="0" fontId="93" fillId="0" borderId="24" xfId="0" applyFont="1" applyBorder="1" applyAlignment="1">
      <alignment vertical="center"/>
    </xf>
    <xf numFmtId="180" fontId="21" fillId="0" borderId="56" xfId="0" applyNumberFormat="1" applyFont="1" applyFill="1" applyBorder="1" applyAlignment="1" applyProtection="1">
      <alignment vertical="center"/>
      <protection locked="0"/>
    </xf>
    <xf numFmtId="180" fontId="21" fillId="0" borderId="47" xfId="0" applyNumberFormat="1" applyFont="1" applyFill="1" applyBorder="1" applyAlignment="1" applyProtection="1">
      <alignment vertical="center"/>
      <protection locked="0"/>
    </xf>
    <xf numFmtId="0" fontId="69" fillId="0" borderId="0" xfId="0" applyFont="1" applyAlignment="1" applyProtection="1">
      <alignment horizontal="left" vertical="center"/>
    </xf>
    <xf numFmtId="185" fontId="43" fillId="0" borderId="83" xfId="0" applyNumberFormat="1" applyFont="1" applyBorder="1" applyAlignment="1" applyProtection="1">
      <alignment horizontal="left" vertical="center"/>
    </xf>
    <xf numFmtId="4" fontId="22" fillId="3" borderId="31" xfId="0" applyNumberFormat="1" applyFont="1" applyFill="1" applyBorder="1" applyAlignment="1" applyProtection="1">
      <alignment vertical="center"/>
      <protection locked="0"/>
    </xf>
    <xf numFmtId="4" fontId="22" fillId="3" borderId="33" xfId="0" applyNumberFormat="1" applyFont="1" applyFill="1" applyBorder="1" applyAlignment="1" applyProtection="1">
      <alignment vertical="center"/>
      <protection locked="0"/>
    </xf>
    <xf numFmtId="4" fontId="22" fillId="3" borderId="65" xfId="0" applyNumberFormat="1" applyFont="1" applyFill="1" applyBorder="1" applyAlignment="1" applyProtection="1">
      <alignment vertical="center"/>
      <protection locked="0"/>
    </xf>
    <xf numFmtId="4" fontId="22" fillId="3" borderId="47" xfId="0" applyNumberFormat="1" applyFont="1" applyFill="1" applyBorder="1" applyAlignment="1" applyProtection="1">
      <alignment vertical="center"/>
      <protection locked="0"/>
    </xf>
    <xf numFmtId="4" fontId="21" fillId="3" borderId="31" xfId="0" applyNumberFormat="1" applyFont="1" applyFill="1" applyBorder="1" applyAlignment="1" applyProtection="1">
      <alignment vertical="center"/>
      <protection locked="0"/>
    </xf>
    <xf numFmtId="4" fontId="22" fillId="3" borderId="41" xfId="0" applyNumberFormat="1" applyFont="1" applyFill="1" applyBorder="1" applyAlignment="1" applyProtection="1">
      <alignment vertical="center"/>
      <protection locked="0"/>
    </xf>
    <xf numFmtId="166" fontId="22" fillId="3" borderId="31" xfId="1" applyFont="1" applyFill="1" applyBorder="1" applyAlignment="1" applyProtection="1">
      <alignment vertical="center"/>
      <protection locked="0"/>
    </xf>
    <xf numFmtId="166" fontId="22" fillId="3" borderId="33" xfId="1" applyFont="1" applyFill="1" applyBorder="1" applyAlignment="1" applyProtection="1">
      <alignment vertical="center"/>
      <protection locked="0"/>
    </xf>
    <xf numFmtId="166" fontId="22" fillId="3" borderId="65" xfId="1" applyFont="1" applyFill="1" applyBorder="1" applyAlignment="1" applyProtection="1">
      <alignment vertical="center"/>
      <protection locked="0"/>
    </xf>
    <xf numFmtId="166" fontId="22" fillId="3" borderId="47" xfId="1" applyFont="1" applyFill="1" applyBorder="1" applyAlignment="1" applyProtection="1">
      <alignment vertical="center"/>
      <protection locked="0"/>
    </xf>
    <xf numFmtId="166" fontId="22" fillId="3" borderId="41" xfId="1" applyFont="1" applyFill="1" applyBorder="1" applyAlignment="1" applyProtection="1">
      <alignment vertical="center"/>
      <protection locked="0"/>
    </xf>
    <xf numFmtId="49" fontId="29" fillId="3" borderId="37" xfId="0" applyNumberFormat="1" applyFont="1" applyFill="1" applyBorder="1" applyAlignment="1" applyProtection="1">
      <alignment horizontal="center" vertical="center"/>
      <protection locked="0"/>
    </xf>
    <xf numFmtId="0" fontId="0" fillId="0" borderId="49" xfId="0" applyBorder="1" applyAlignment="1" applyProtection="1">
      <alignment vertical="center"/>
      <protection locked="0"/>
    </xf>
    <xf numFmtId="0" fontId="7" fillId="5" borderId="159" xfId="0" applyFont="1" applyFill="1" applyBorder="1" applyAlignment="1" applyProtection="1">
      <alignment horizontal="center" vertical="top" wrapText="1"/>
    </xf>
    <xf numFmtId="0" fontId="14" fillId="0" borderId="160" xfId="0" applyFont="1" applyBorder="1" applyAlignment="1">
      <alignment vertical="top"/>
    </xf>
    <xf numFmtId="0" fontId="7" fillId="5" borderId="109" xfId="0" applyFont="1" applyFill="1" applyBorder="1" applyAlignment="1" applyProtection="1">
      <alignment horizontal="center" vertical="top" wrapText="1"/>
    </xf>
    <xf numFmtId="0" fontId="14" fillId="0" borderId="111" xfId="0" applyFont="1" applyBorder="1" applyAlignment="1">
      <alignment horizontal="center" vertical="top" wrapText="1"/>
    </xf>
    <xf numFmtId="49" fontId="18" fillId="3" borderId="119" xfId="0" applyNumberFormat="1"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158" xfId="0"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4" xfId="0" applyFont="1" applyBorder="1" applyAlignment="1" applyProtection="1">
      <alignment horizontal="center" vertical="center"/>
    </xf>
    <xf numFmtId="0" fontId="60" fillId="0" borderId="85" xfId="0" applyFont="1" applyFill="1" applyBorder="1" applyAlignment="1" applyProtection="1">
      <alignment horizontal="center" vertical="center" wrapText="1"/>
    </xf>
    <xf numFmtId="0" fontId="72" fillId="0" borderId="10" xfId="0" applyFont="1" applyFill="1" applyBorder="1" applyAlignment="1" applyProtection="1">
      <alignment horizontal="center" vertical="center" wrapText="1"/>
    </xf>
    <xf numFmtId="0" fontId="72" fillId="0" borderId="53" xfId="0" applyFont="1" applyFill="1" applyBorder="1" applyAlignment="1" applyProtection="1">
      <alignment horizontal="center" vertical="center" wrapText="1"/>
    </xf>
    <xf numFmtId="0" fontId="72" fillId="0" borderId="4" xfId="0" applyFont="1" applyFill="1" applyBorder="1" applyAlignment="1" applyProtection="1">
      <alignment horizontal="center" vertical="center" wrapText="1"/>
    </xf>
    <xf numFmtId="0" fontId="72" fillId="0" borderId="161" xfId="0" applyFont="1" applyFill="1" applyBorder="1" applyAlignment="1" applyProtection="1">
      <alignment horizontal="center" vertical="center" wrapText="1"/>
    </xf>
    <xf numFmtId="0" fontId="72" fillId="0" borderId="12" xfId="0" applyFont="1" applyFill="1" applyBorder="1" applyAlignment="1" applyProtection="1">
      <alignment horizontal="center" vertical="center" wrapText="1"/>
    </xf>
    <xf numFmtId="49" fontId="18" fillId="3" borderId="37" xfId="0" applyNumberFormat="1" applyFont="1" applyFill="1" applyBorder="1" applyAlignment="1" applyProtection="1">
      <alignment vertical="center"/>
      <protection locked="0"/>
    </xf>
    <xf numFmtId="49" fontId="14" fillId="0" borderId="15" xfId="0" applyNumberFormat="1" applyFont="1" applyBorder="1" applyAlignment="1" applyProtection="1">
      <alignment vertical="center"/>
      <protection locked="0"/>
    </xf>
    <xf numFmtId="49" fontId="18" fillId="3" borderId="37" xfId="0" applyNumberFormat="1" applyFont="1" applyFill="1" applyBorder="1" applyAlignment="1" applyProtection="1">
      <alignment horizontal="left" vertical="center"/>
      <protection locked="0"/>
    </xf>
    <xf numFmtId="49" fontId="14" fillId="0" borderId="15" xfId="0" applyNumberFormat="1" applyFont="1" applyBorder="1" applyAlignment="1" applyProtection="1">
      <alignment horizontal="left" vertical="center"/>
      <protection locked="0"/>
    </xf>
    <xf numFmtId="49" fontId="18" fillId="3" borderId="34" xfId="0" applyNumberFormat="1" applyFont="1" applyFill="1" applyBorder="1" applyAlignment="1" applyProtection="1">
      <alignment vertical="center"/>
      <protection locked="0"/>
    </xf>
    <xf numFmtId="0" fontId="16" fillId="0" borderId="110" xfId="0" applyFont="1" applyBorder="1" applyAlignment="1" applyProtection="1">
      <alignment vertical="center"/>
      <protection locked="0"/>
    </xf>
    <xf numFmtId="49" fontId="18" fillId="0" borderId="37" xfId="0" applyNumberFormat="1" applyFont="1" applyFill="1" applyBorder="1" applyAlignment="1" applyProtection="1">
      <alignment vertical="center"/>
    </xf>
    <xf numFmtId="0" fontId="14" fillId="0" borderId="15" xfId="0" applyFont="1" applyFill="1" applyBorder="1" applyAlignment="1" applyProtection="1">
      <alignment vertical="center"/>
    </xf>
    <xf numFmtId="49" fontId="14" fillId="0" borderId="158" xfId="0" applyNumberFormat="1" applyFont="1" applyBorder="1" applyAlignment="1" applyProtection="1">
      <alignment vertical="center"/>
      <protection locked="0"/>
    </xf>
    <xf numFmtId="0" fontId="44" fillId="5" borderId="11" xfId="0" applyFont="1" applyFill="1" applyBorder="1" applyAlignment="1" applyProtection="1">
      <alignment horizontal="center" vertical="center" wrapText="1"/>
    </xf>
    <xf numFmtId="0" fontId="45" fillId="0" borderId="7" xfId="0" applyFont="1" applyBorder="1" applyAlignment="1" applyProtection="1">
      <alignment horizontal="center" vertical="center" wrapText="1"/>
    </xf>
    <xf numFmtId="0" fontId="45" fillId="0" borderId="128" xfId="0" applyFont="1" applyBorder="1" applyAlignment="1" applyProtection="1">
      <alignment horizontal="center" vertical="center" wrapText="1"/>
    </xf>
    <xf numFmtId="0" fontId="17" fillId="0" borderId="48" xfId="0" applyFont="1" applyFill="1" applyBorder="1" applyAlignment="1" applyProtection="1">
      <alignment horizontal="right" vertical="center"/>
    </xf>
    <xf numFmtId="0" fontId="14" fillId="0" borderId="9" xfId="0" applyFont="1" applyBorder="1" applyAlignment="1">
      <alignment horizontal="right" vertical="center"/>
    </xf>
    <xf numFmtId="0" fontId="14" fillId="0" borderId="51" xfId="0" applyFont="1" applyBorder="1" applyAlignment="1">
      <alignment horizontal="right" vertical="center"/>
    </xf>
    <xf numFmtId="0" fontId="54" fillId="0" borderId="2" xfId="0" applyFont="1" applyBorder="1" applyAlignment="1" applyProtection="1">
      <alignment horizontal="center" vertical="center"/>
    </xf>
    <xf numFmtId="0" fontId="54" fillId="0" borderId="0" xfId="0" applyFont="1" applyBorder="1" applyAlignment="1" applyProtection="1">
      <alignment horizontal="center" vertical="center"/>
    </xf>
    <xf numFmtId="49" fontId="48" fillId="3" borderId="17" xfId="0" applyNumberFormat="1" applyFont="1" applyFill="1" applyBorder="1" applyAlignment="1" applyProtection="1">
      <alignment vertical="center"/>
      <protection locked="0"/>
    </xf>
    <xf numFmtId="0" fontId="40" fillId="0" borderId="29" xfId="0" applyFont="1" applyBorder="1" applyAlignment="1" applyProtection="1">
      <alignment vertical="center"/>
      <protection locked="0"/>
    </xf>
    <xf numFmtId="0" fontId="29" fillId="0" borderId="36" xfId="0" applyFont="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4" fillId="0" borderId="2" xfId="0" applyFont="1" applyBorder="1" applyAlignment="1">
      <alignment vertical="center" wrapText="1"/>
    </xf>
    <xf numFmtId="0" fontId="14" fillId="0" borderId="0"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12" xfId="0" applyFont="1" applyBorder="1" applyAlignment="1">
      <alignment vertical="center" wrapText="1"/>
    </xf>
    <xf numFmtId="0" fontId="36" fillId="0" borderId="0" xfId="0" applyFont="1" applyBorder="1" applyAlignment="1" applyProtection="1">
      <alignment horizontal="center" vertical="center"/>
    </xf>
    <xf numFmtId="0" fontId="36" fillId="0" borderId="4" xfId="0" applyFont="1" applyBorder="1" applyAlignment="1" applyProtection="1">
      <alignment horizontal="center" vertical="center"/>
    </xf>
    <xf numFmtId="49" fontId="48" fillId="3" borderId="37" xfId="0" applyNumberFormat="1" applyFont="1" applyFill="1" applyBorder="1" applyAlignment="1" applyProtection="1">
      <alignment vertical="center"/>
      <protection locked="0"/>
    </xf>
    <xf numFmtId="0" fontId="14" fillId="0" borderId="49" xfId="0" applyFont="1" applyBorder="1" applyAlignment="1" applyProtection="1">
      <alignment vertical="center"/>
      <protection locked="0"/>
    </xf>
    <xf numFmtId="49" fontId="18" fillId="3" borderId="17" xfId="0" applyNumberFormat="1" applyFont="1" applyFill="1" applyBorder="1" applyAlignment="1" applyProtection="1">
      <alignment vertical="center"/>
      <protection locked="0"/>
    </xf>
    <xf numFmtId="0" fontId="14" fillId="0" borderId="17" xfId="0" applyFont="1" applyBorder="1" applyAlignment="1" applyProtection="1">
      <alignment vertical="center"/>
      <protection locked="0"/>
    </xf>
    <xf numFmtId="49" fontId="18" fillId="3" borderId="113" xfId="0" applyNumberFormat="1" applyFont="1" applyFill="1" applyBorder="1" applyAlignment="1" applyProtection="1">
      <alignment vertical="center"/>
      <protection locked="0"/>
    </xf>
    <xf numFmtId="0" fontId="14" fillId="0" borderId="113" xfId="0" applyFont="1" applyBorder="1" applyAlignment="1" applyProtection="1">
      <alignment vertical="center"/>
      <protection locked="0"/>
    </xf>
    <xf numFmtId="0" fontId="14" fillId="0" borderId="126" xfId="0" applyFont="1" applyBorder="1" applyAlignment="1" applyProtection="1">
      <alignment vertical="center"/>
      <protection locked="0"/>
    </xf>
    <xf numFmtId="0" fontId="9" fillId="0" borderId="37" xfId="0" applyFont="1" applyFill="1" applyBorder="1" applyAlignment="1">
      <alignment vertical="top" wrapText="1"/>
    </xf>
    <xf numFmtId="0" fontId="0" fillId="0" borderId="16" xfId="0" applyBorder="1" applyAlignment="1">
      <alignment vertical="top" wrapText="1"/>
    </xf>
    <xf numFmtId="0" fontId="4" fillId="0" borderId="22" xfId="0" applyFont="1" applyBorder="1" applyAlignment="1" applyProtection="1">
      <alignment horizontal="right" vertical="center" wrapText="1"/>
    </xf>
    <xf numFmtId="0" fontId="4" fillId="0" borderId="17" xfId="0" applyFont="1" applyBorder="1" applyAlignment="1" applyProtection="1">
      <alignment horizontal="right" vertical="center" wrapText="1"/>
    </xf>
    <xf numFmtId="0" fontId="14" fillId="0" borderId="17" xfId="0" applyFont="1" applyBorder="1" applyAlignment="1">
      <alignment horizontal="right" vertical="center" wrapText="1"/>
    </xf>
    <xf numFmtId="0" fontId="4" fillId="0" borderId="52" xfId="0" applyFont="1" applyFill="1" applyBorder="1" applyAlignment="1" applyProtection="1">
      <alignment horizontal="right" vertical="center" wrapText="1"/>
    </xf>
    <xf numFmtId="0" fontId="4" fillId="0" borderId="41" xfId="0" applyFont="1" applyFill="1" applyBorder="1" applyAlignment="1" applyProtection="1">
      <alignment horizontal="right" vertical="center" wrapText="1"/>
    </xf>
    <xf numFmtId="0" fontId="14" fillId="0" borderId="41" xfId="0" applyFont="1" applyBorder="1" applyAlignment="1">
      <alignment horizontal="right" vertical="center" wrapText="1"/>
    </xf>
    <xf numFmtId="0" fontId="4" fillId="0" borderId="41" xfId="0" applyFont="1" applyBorder="1" applyAlignment="1" applyProtection="1">
      <alignment horizontal="right" vertical="center"/>
    </xf>
    <xf numFmtId="0" fontId="14" fillId="0" borderId="41" xfId="0" applyFont="1" applyBorder="1" applyAlignment="1">
      <alignment horizontal="right" vertical="center"/>
    </xf>
    <xf numFmtId="0" fontId="7" fillId="9" borderId="59" xfId="0" applyFont="1" applyFill="1" applyBorder="1" applyAlignment="1" applyProtection="1">
      <alignment horizontal="right" vertical="center" wrapText="1"/>
    </xf>
    <xf numFmtId="0" fontId="4" fillId="9" borderId="58" xfId="0" applyFont="1" applyFill="1" applyBorder="1" applyAlignment="1" applyProtection="1">
      <alignment horizontal="right" vertical="center" wrapText="1"/>
    </xf>
    <xf numFmtId="0" fontId="14" fillId="9" borderId="58" xfId="0" applyFont="1" applyFill="1" applyBorder="1" applyAlignment="1">
      <alignment horizontal="right" vertical="center" wrapText="1"/>
    </xf>
    <xf numFmtId="0" fontId="14" fillId="9" borderId="136" xfId="0" applyFont="1" applyFill="1" applyBorder="1" applyAlignment="1">
      <alignment horizontal="right" vertical="center" wrapText="1"/>
    </xf>
    <xf numFmtId="0" fontId="4" fillId="0" borderId="43" xfId="0" applyFont="1" applyFill="1" applyBorder="1" applyAlignment="1" applyProtection="1">
      <alignment horizontal="right" vertical="center" wrapText="1"/>
    </xf>
    <xf numFmtId="0" fontId="4" fillId="0" borderId="16" xfId="0" applyFont="1" applyFill="1" applyBorder="1" applyAlignment="1" applyProtection="1">
      <alignment horizontal="right" vertical="center" wrapText="1"/>
    </xf>
    <xf numFmtId="0" fontId="4" fillId="0" borderId="49" xfId="0" applyFont="1" applyFill="1" applyBorder="1" applyAlignment="1" applyProtection="1">
      <alignment horizontal="right" vertical="center" wrapText="1"/>
    </xf>
    <xf numFmtId="0" fontId="4" fillId="0" borderId="2"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54" xfId="0" applyFont="1" applyBorder="1" applyAlignment="1" applyProtection="1">
      <alignment horizontal="right" vertical="center" wrapText="1"/>
    </xf>
    <xf numFmtId="0" fontId="4" fillId="0" borderId="16" xfId="0" applyFont="1" applyBorder="1" applyAlignment="1" applyProtection="1">
      <alignment horizontal="right" vertical="center"/>
    </xf>
    <xf numFmtId="0" fontId="4" fillId="0" borderId="49" xfId="0" applyFont="1" applyBorder="1" applyAlignment="1" applyProtection="1">
      <alignment horizontal="right" vertical="center"/>
    </xf>
    <xf numFmtId="0" fontId="7" fillId="7" borderId="153" xfId="0" applyFont="1" applyFill="1" applyBorder="1" applyAlignment="1" applyProtection="1">
      <alignment horizontal="center" vertical="top" wrapText="1"/>
    </xf>
    <xf numFmtId="0" fontId="14" fillId="0" borderId="154" xfId="0" applyFont="1" applyBorder="1" applyAlignment="1">
      <alignment horizontal="center" vertical="top" wrapText="1"/>
    </xf>
    <xf numFmtId="0" fontId="4" fillId="0" borderId="16" xfId="0" applyFont="1" applyBorder="1" applyAlignment="1" applyProtection="1">
      <alignment horizontal="right" vertical="center" wrapText="1"/>
    </xf>
    <xf numFmtId="0" fontId="4" fillId="0" borderId="49" xfId="0" applyFont="1" applyBorder="1" applyAlignment="1" applyProtection="1">
      <alignment horizontal="right" vertical="center" wrapText="1"/>
    </xf>
    <xf numFmtId="0" fontId="32" fillId="5" borderId="115" xfId="0" applyFont="1" applyFill="1" applyBorder="1" applyAlignment="1" applyProtection="1">
      <alignment horizontal="center" vertical="center" wrapText="1"/>
    </xf>
    <xf numFmtId="0" fontId="31" fillId="5" borderId="116" xfId="0" applyFont="1" applyFill="1" applyBorder="1" applyAlignment="1" applyProtection="1">
      <alignment horizontal="center" vertical="center" wrapText="1"/>
    </xf>
    <xf numFmtId="0" fontId="31" fillId="5" borderId="157" xfId="0" applyFont="1" applyFill="1" applyBorder="1" applyAlignment="1" applyProtection="1">
      <alignment horizontal="center" vertical="center" wrapText="1"/>
    </xf>
    <xf numFmtId="0" fontId="32" fillId="5" borderId="11" xfId="0" applyFont="1" applyFill="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7" xfId="0" applyFont="1" applyBorder="1" applyAlignment="1">
      <alignment horizontal="center" vertical="center" wrapText="1"/>
    </xf>
    <xf numFmtId="0" fontId="14" fillId="0" borderId="68" xfId="0" applyFont="1" applyBorder="1" applyAlignment="1">
      <alignment horizontal="center" vertical="center" wrapText="1"/>
    </xf>
    <xf numFmtId="0" fontId="36" fillId="0" borderId="59" xfId="0" applyFont="1" applyFill="1" applyBorder="1" applyAlignment="1" applyProtection="1">
      <alignment horizontal="left" vertical="center" wrapText="1"/>
    </xf>
    <xf numFmtId="0" fontId="73" fillId="0" borderId="58" xfId="0" applyFont="1" applyBorder="1" applyAlignment="1">
      <alignment horizontal="left" vertical="center" wrapText="1"/>
    </xf>
    <xf numFmtId="0" fontId="73" fillId="0" borderId="58" xfId="0" applyFont="1" applyBorder="1" applyAlignment="1">
      <alignment vertical="center" wrapText="1"/>
    </xf>
    <xf numFmtId="0" fontId="7" fillId="9" borderId="155" xfId="0" applyFont="1" applyFill="1" applyBorder="1" applyAlignment="1" applyProtection="1">
      <alignment horizontal="right" vertical="center" wrapText="1"/>
    </xf>
    <xf numFmtId="0" fontId="7" fillId="9" borderId="79" xfId="0" applyFont="1" applyFill="1" applyBorder="1" applyAlignment="1" applyProtection="1">
      <alignment horizontal="right" vertical="center"/>
    </xf>
    <xf numFmtId="0" fontId="7" fillId="9" borderId="156" xfId="0" applyFont="1" applyFill="1" applyBorder="1" applyAlignment="1" applyProtection="1">
      <alignment horizontal="right" vertical="center"/>
    </xf>
    <xf numFmtId="0" fontId="4" fillId="0" borderId="115" xfId="0" applyFont="1" applyFill="1" applyBorder="1" applyAlignment="1" applyProtection="1">
      <alignment horizontal="right" vertical="center" wrapText="1"/>
    </xf>
    <xf numFmtId="0" fontId="4" fillId="0" borderId="116" xfId="0" applyFont="1" applyBorder="1" applyAlignment="1" applyProtection="1">
      <alignment horizontal="right" vertical="center"/>
    </xf>
    <xf numFmtId="0" fontId="4" fillId="0" borderId="157" xfId="0" applyFont="1" applyBorder="1" applyAlignment="1" applyProtection="1">
      <alignment horizontal="right" vertical="center"/>
    </xf>
    <xf numFmtId="0" fontId="14" fillId="0" borderId="68" xfId="0" applyFont="1" applyBorder="1" applyAlignment="1" applyProtection="1">
      <alignment horizontal="center" vertical="center" wrapText="1"/>
    </xf>
    <xf numFmtId="0" fontId="36" fillId="0" borderId="155" xfId="0" applyFont="1" applyFill="1" applyBorder="1" applyAlignment="1" applyProtection="1">
      <alignment horizontal="left" vertical="center" wrapText="1"/>
    </xf>
    <xf numFmtId="0" fontId="73" fillId="0" borderId="79" xfId="0" applyFont="1" applyBorder="1" applyAlignment="1" applyProtection="1">
      <alignment horizontal="left" vertical="center" wrapText="1"/>
    </xf>
    <xf numFmtId="0" fontId="73" fillId="0" borderId="79" xfId="0" applyFont="1" applyBorder="1" applyAlignment="1" applyProtection="1">
      <alignment vertical="center" wrapText="1"/>
    </xf>
    <xf numFmtId="0" fontId="14" fillId="0" borderId="17" xfId="0" applyFont="1" applyBorder="1" applyAlignment="1" applyProtection="1">
      <alignment horizontal="right" vertical="center" wrapText="1"/>
    </xf>
    <xf numFmtId="0" fontId="14" fillId="0" borderId="41" xfId="0" applyFont="1" applyBorder="1" applyAlignment="1" applyProtection="1">
      <alignment horizontal="right" vertical="center" wrapText="1"/>
    </xf>
    <xf numFmtId="0" fontId="14" fillId="0" borderId="41" xfId="0" applyFont="1" applyBorder="1" applyAlignment="1" applyProtection="1">
      <alignment horizontal="right" vertical="center"/>
    </xf>
    <xf numFmtId="0" fontId="14" fillId="9" borderId="58" xfId="0" applyFont="1" applyFill="1" applyBorder="1" applyAlignment="1" applyProtection="1">
      <alignment horizontal="right" vertical="center" wrapText="1"/>
    </xf>
    <xf numFmtId="0" fontId="14" fillId="9" borderId="136" xfId="0" applyFont="1" applyFill="1" applyBorder="1" applyAlignment="1" applyProtection="1">
      <alignment horizontal="right" vertical="center" wrapText="1"/>
    </xf>
    <xf numFmtId="0" fontId="14" fillId="0" borderId="9" xfId="0" applyFont="1" applyBorder="1" applyAlignment="1" applyProtection="1">
      <alignment horizontal="right" vertical="center"/>
    </xf>
    <xf numFmtId="0" fontId="14" fillId="0" borderId="51" xfId="0" applyFont="1" applyBorder="1" applyAlignment="1" applyProtection="1">
      <alignment horizontal="right" vertical="center"/>
    </xf>
    <xf numFmtId="49" fontId="18" fillId="3" borderId="37" xfId="0" applyNumberFormat="1" applyFont="1" applyFill="1" applyBorder="1" applyAlignment="1" applyProtection="1">
      <alignment horizontal="left" vertical="center"/>
    </xf>
    <xf numFmtId="49" fontId="14" fillId="0" borderId="15" xfId="0" applyNumberFormat="1" applyFont="1" applyBorder="1" applyAlignment="1" applyProtection="1">
      <alignment vertical="center"/>
    </xf>
    <xf numFmtId="49" fontId="48" fillId="3" borderId="17" xfId="0" applyNumberFormat="1" applyFont="1" applyFill="1" applyBorder="1" applyAlignment="1" applyProtection="1">
      <alignment vertical="center"/>
    </xf>
    <xf numFmtId="0" fontId="40" fillId="0" borderId="29" xfId="0" applyFont="1" applyBorder="1" applyAlignment="1" applyProtection="1">
      <alignment vertical="center"/>
    </xf>
    <xf numFmtId="49" fontId="18" fillId="3" borderId="37" xfId="0" applyNumberFormat="1" applyFont="1" applyFill="1" applyBorder="1" applyAlignment="1" applyProtection="1">
      <alignment vertical="center"/>
    </xf>
    <xf numFmtId="0" fontId="29" fillId="0" borderId="36" xfId="0" applyFont="1" applyBorder="1" applyAlignment="1" applyProtection="1">
      <alignment vertical="center" wrapText="1"/>
    </xf>
    <xf numFmtId="0" fontId="14" fillId="0" borderId="27" xfId="0" applyFont="1" applyBorder="1" applyAlignment="1" applyProtection="1">
      <alignment vertical="center" wrapText="1"/>
    </xf>
    <xf numFmtId="0" fontId="14" fillId="0" borderId="28"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0" xfId="0" applyFont="1" applyBorder="1" applyAlignment="1" applyProtection="1">
      <alignment vertical="center" wrapText="1"/>
    </xf>
    <xf numFmtId="0" fontId="14" fillId="0" borderId="4" xfId="0" applyFont="1" applyBorder="1" applyAlignment="1" applyProtection="1">
      <alignment vertical="center" wrapText="1"/>
    </xf>
    <xf numFmtId="0" fontId="14" fillId="0" borderId="5" xfId="0" applyFont="1" applyBorder="1" applyAlignment="1" applyProtection="1">
      <alignment vertical="center" wrapText="1"/>
    </xf>
    <xf numFmtId="0" fontId="14" fillId="0" borderId="6" xfId="0" applyFont="1" applyBorder="1" applyAlignment="1" applyProtection="1">
      <alignment vertical="center" wrapText="1"/>
    </xf>
    <xf numFmtId="0" fontId="14" fillId="0" borderId="12" xfId="0" applyFont="1" applyBorder="1" applyAlignment="1" applyProtection="1">
      <alignment vertical="center" wrapText="1"/>
    </xf>
    <xf numFmtId="49" fontId="48" fillId="3" borderId="37" xfId="0" applyNumberFormat="1" applyFont="1" applyFill="1" applyBorder="1" applyAlignment="1" applyProtection="1">
      <alignment vertical="center"/>
    </xf>
    <xf numFmtId="0" fontId="14" fillId="0" borderId="49" xfId="0" applyFont="1" applyBorder="1" applyAlignment="1" applyProtection="1">
      <alignment vertical="center"/>
    </xf>
    <xf numFmtId="49" fontId="18" fillId="3" borderId="113" xfId="0" applyNumberFormat="1" applyFont="1" applyFill="1" applyBorder="1" applyAlignment="1" applyProtection="1">
      <alignment vertical="center"/>
    </xf>
    <xf numFmtId="0" fontId="14" fillId="0" borderId="113" xfId="0" applyFont="1" applyBorder="1" applyAlignment="1" applyProtection="1">
      <alignment vertical="center"/>
    </xf>
    <xf numFmtId="0" fontId="14" fillId="0" borderId="126" xfId="0" applyFont="1" applyBorder="1" applyAlignment="1" applyProtection="1">
      <alignment vertical="center"/>
    </xf>
    <xf numFmtId="49" fontId="18" fillId="3" borderId="34" xfId="0" applyNumberFormat="1" applyFont="1" applyFill="1" applyBorder="1" applyAlignment="1" applyProtection="1">
      <alignment vertical="center"/>
    </xf>
    <xf numFmtId="0" fontId="16" fillId="0" borderId="110" xfId="0" applyFont="1" applyBorder="1" applyAlignment="1" applyProtection="1">
      <alignment vertical="center"/>
    </xf>
    <xf numFmtId="49" fontId="18" fillId="3" borderId="17" xfId="0" applyNumberFormat="1" applyFont="1" applyFill="1" applyBorder="1" applyAlignment="1" applyProtection="1">
      <alignment vertical="center"/>
    </xf>
    <xf numFmtId="0" fontId="14" fillId="0" borderId="17" xfId="0" applyFont="1" applyBorder="1" applyAlignment="1" applyProtection="1">
      <alignment vertical="center"/>
    </xf>
    <xf numFmtId="49" fontId="18" fillId="3" borderId="6" xfId="0" applyNumberFormat="1" applyFont="1" applyFill="1" applyBorder="1" applyAlignment="1" applyProtection="1">
      <alignment vertical="center"/>
    </xf>
    <xf numFmtId="0" fontId="14" fillId="0" borderId="6" xfId="0" applyFont="1" applyBorder="1" applyAlignment="1" applyProtection="1">
      <alignment vertical="center"/>
    </xf>
    <xf numFmtId="0" fontId="14" fillId="0" borderId="12" xfId="0" applyFont="1" applyBorder="1" applyAlignment="1" applyProtection="1">
      <alignment vertical="center"/>
    </xf>
    <xf numFmtId="49" fontId="18" fillId="3" borderId="119" xfId="0" applyNumberFormat="1" applyFont="1" applyFill="1" applyBorder="1" applyAlignment="1" applyProtection="1">
      <alignment vertical="center"/>
    </xf>
    <xf numFmtId="49" fontId="14" fillId="0" borderId="158" xfId="0" applyNumberFormat="1" applyFont="1" applyBorder="1" applyAlignment="1" applyProtection="1">
      <alignment vertical="center"/>
    </xf>
    <xf numFmtId="49" fontId="29" fillId="3" borderId="37" xfId="0" applyNumberFormat="1" applyFont="1" applyFill="1" applyBorder="1" applyAlignment="1" applyProtection="1">
      <alignment horizontal="center" vertical="center"/>
    </xf>
    <xf numFmtId="0" fontId="14" fillId="0" borderId="160" xfId="0" applyFont="1" applyBorder="1" applyAlignment="1" applyProtection="1">
      <alignment vertical="top"/>
    </xf>
    <xf numFmtId="0" fontId="14" fillId="0" borderId="111" xfId="0" applyFont="1" applyBorder="1" applyAlignment="1" applyProtection="1">
      <alignment horizontal="center" vertical="top" wrapText="1"/>
    </xf>
    <xf numFmtId="0" fontId="14" fillId="0" borderId="154" xfId="0" applyFont="1" applyBorder="1" applyAlignment="1" applyProtection="1">
      <alignment horizontal="center" vertical="top" wrapText="1"/>
    </xf>
    <xf numFmtId="49" fontId="14" fillId="0" borderId="15" xfId="0" applyNumberFormat="1" applyFont="1" applyBorder="1" applyAlignment="1" applyProtection="1">
      <alignment horizontal="left" vertical="center"/>
    </xf>
    <xf numFmtId="0" fontId="18" fillId="0" borderId="2" xfId="0" applyFont="1" applyBorder="1" applyAlignment="1" applyProtection="1">
      <alignment horizontal="right" vertical="center"/>
    </xf>
    <xf numFmtId="0" fontId="14" fillId="0" borderId="54" xfId="0" applyFont="1" applyBorder="1" applyAlignment="1" applyProtection="1">
      <alignment horizontal="right" vertical="center"/>
    </xf>
    <xf numFmtId="0" fontId="18" fillId="0" borderId="2" xfId="0" applyFont="1" applyFill="1" applyBorder="1" applyAlignment="1" applyProtection="1">
      <alignment horizontal="right" vertical="center"/>
    </xf>
    <xf numFmtId="49" fontId="43" fillId="0" borderId="0" xfId="0" applyNumberFormat="1" applyFont="1" applyBorder="1" applyAlignment="1" applyProtection="1">
      <alignment vertical="center"/>
    </xf>
    <xf numFmtId="0" fontId="14" fillId="0" borderId="0" xfId="0" applyFont="1" applyBorder="1" applyAlignment="1" applyProtection="1">
      <alignment vertical="center"/>
    </xf>
    <xf numFmtId="183" fontId="21" fillId="3" borderId="82" xfId="0" applyNumberFormat="1" applyFont="1" applyFill="1" applyBorder="1" applyAlignment="1" applyProtection="1">
      <alignment vertical="center"/>
      <protection locked="0"/>
    </xf>
    <xf numFmtId="0" fontId="4" fillId="0" borderId="6" xfId="0" applyFont="1" applyBorder="1" applyAlignment="1" applyProtection="1">
      <alignment vertical="center"/>
      <protection locked="0"/>
    </xf>
    <xf numFmtId="183" fontId="5" fillId="0" borderId="17" xfId="0" applyNumberFormat="1" applyFont="1" applyFill="1" applyBorder="1" applyAlignment="1" applyProtection="1">
      <alignment vertical="center"/>
    </xf>
    <xf numFmtId="0" fontId="4" fillId="0" borderId="17" xfId="0" applyFont="1" applyBorder="1" applyAlignment="1" applyProtection="1">
      <alignment vertical="center"/>
    </xf>
    <xf numFmtId="183" fontId="5" fillId="0" borderId="37" xfId="0" applyNumberFormat="1" applyFont="1" applyFill="1" applyBorder="1" applyAlignment="1" applyProtection="1">
      <alignment vertical="center"/>
    </xf>
    <xf numFmtId="0" fontId="4" fillId="0" borderId="163" xfId="0" applyFont="1" applyBorder="1" applyAlignment="1" applyProtection="1">
      <alignment vertical="center"/>
      <protection locked="0"/>
    </xf>
    <xf numFmtId="0" fontId="43" fillId="0" borderId="17" xfId="0" applyFont="1" applyBorder="1" applyAlignment="1" applyProtection="1">
      <alignment horizontal="left" vertical="center"/>
    </xf>
    <xf numFmtId="0" fontId="34" fillId="0" borderId="17" xfId="0" applyFont="1" applyBorder="1" applyAlignment="1" applyProtection="1">
      <alignment horizontal="left" vertical="center"/>
    </xf>
    <xf numFmtId="183" fontId="21" fillId="3" borderId="162" xfId="0" applyNumberFormat="1" applyFont="1" applyFill="1" applyBorder="1" applyAlignment="1" applyProtection="1">
      <alignment vertical="center"/>
      <protection locked="0"/>
    </xf>
    <xf numFmtId="0" fontId="4" fillId="0" borderId="162" xfId="0" applyFont="1" applyBorder="1" applyAlignment="1" applyProtection="1">
      <alignment vertical="center"/>
      <protection locked="0"/>
    </xf>
    <xf numFmtId="183" fontId="21" fillId="3" borderId="161" xfId="0" applyNumberFormat="1" applyFont="1" applyFill="1" applyBorder="1" applyAlignment="1" applyProtection="1">
      <alignment vertical="center"/>
      <protection locked="0"/>
    </xf>
    <xf numFmtId="0" fontId="14" fillId="0" borderId="16" xfId="0" applyFont="1" applyBorder="1" applyAlignment="1" applyProtection="1">
      <alignment vertical="center"/>
    </xf>
    <xf numFmtId="0" fontId="70" fillId="0" borderId="17" xfId="0" applyFont="1" applyFill="1" applyBorder="1" applyAlignment="1" applyProtection="1">
      <alignment horizontal="center" vertical="center" wrapText="1"/>
    </xf>
    <xf numFmtId="0" fontId="4" fillId="0" borderId="17" xfId="0" applyFont="1" applyBorder="1" applyAlignment="1" applyProtection="1">
      <alignment horizontal="center" vertical="center" wrapText="1"/>
    </xf>
    <xf numFmtId="49" fontId="43" fillId="0" borderId="17" xfId="0" applyNumberFormat="1" applyFont="1" applyBorder="1" applyAlignment="1" applyProtection="1">
      <alignment vertical="center"/>
    </xf>
    <xf numFmtId="49" fontId="14" fillId="0" borderId="17" xfId="0" applyNumberFormat="1" applyFont="1" applyBorder="1" applyAlignment="1" applyProtection="1">
      <alignment vertical="center"/>
    </xf>
    <xf numFmtId="175" fontId="55" fillId="0" borderId="119" xfId="0" applyNumberFormat="1" applyFont="1" applyBorder="1" applyAlignment="1" applyProtection="1">
      <alignment horizontal="left" vertical="center"/>
    </xf>
    <xf numFmtId="0" fontId="55" fillId="0" borderId="1" xfId="0" applyFont="1" applyBorder="1" applyAlignment="1" applyProtection="1">
      <alignment vertical="center"/>
    </xf>
    <xf numFmtId="0" fontId="40" fillId="0" borderId="1" xfId="0" applyFont="1" applyBorder="1" applyAlignment="1" applyProtection="1">
      <alignment vertical="center"/>
    </xf>
    <xf numFmtId="0" fontId="40" fillId="0" borderId="137" xfId="0" applyFont="1" applyBorder="1" applyAlignment="1" applyProtection="1">
      <alignment vertical="center"/>
    </xf>
    <xf numFmtId="49" fontId="55" fillId="0" borderId="83" xfId="0" applyNumberFormat="1" applyFont="1" applyBorder="1" applyAlignment="1" applyProtection="1">
      <alignment vertical="center"/>
    </xf>
    <xf numFmtId="0" fontId="17" fillId="0" borderId="83" xfId="0" applyFont="1" applyBorder="1" applyAlignment="1" applyProtection="1">
      <alignment vertical="center"/>
    </xf>
    <xf numFmtId="0" fontId="17" fillId="0" borderId="84" xfId="0" applyFont="1" applyBorder="1" applyAlignment="1" applyProtection="1">
      <alignment vertical="center"/>
    </xf>
    <xf numFmtId="1" fontId="43" fillId="0" borderId="0" xfId="0" applyNumberFormat="1" applyFont="1" applyBorder="1" applyAlignment="1" applyProtection="1">
      <alignment horizontal="left" vertical="center"/>
    </xf>
    <xf numFmtId="0" fontId="17" fillId="0" borderId="0" xfId="0" applyFont="1" applyBorder="1" applyAlignment="1" applyProtection="1">
      <alignment vertical="center"/>
    </xf>
    <xf numFmtId="0" fontId="18" fillId="0" borderId="5" xfId="0" applyFont="1" applyBorder="1" applyAlignment="1" applyProtection="1">
      <alignment horizontal="right" vertical="center"/>
    </xf>
    <xf numFmtId="0" fontId="14" fillId="0" borderId="72" xfId="0" applyFont="1" applyBorder="1" applyAlignment="1" applyProtection="1">
      <alignment horizontal="right" vertical="center"/>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49" fontId="43" fillId="0" borderId="6" xfId="0" applyNumberFormat="1" applyFont="1" applyBorder="1" applyAlignment="1" applyProtection="1">
      <alignment vertical="center"/>
    </xf>
    <xf numFmtId="9" fontId="5" fillId="0" borderId="2"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2" xfId="0" applyFont="1" applyBorder="1" applyAlignment="1" applyProtection="1">
      <alignment vertical="center"/>
    </xf>
    <xf numFmtId="169" fontId="29" fillId="0" borderId="6" xfId="0" applyNumberFormat="1" applyFont="1" applyFill="1" applyBorder="1" applyAlignment="1" applyProtection="1">
      <alignment horizontal="right" vertical="center"/>
    </xf>
    <xf numFmtId="0" fontId="29" fillId="0" borderId="6" xfId="0" applyFont="1" applyBorder="1" applyAlignment="1" applyProtection="1">
      <alignment horizontal="right" vertical="center"/>
    </xf>
    <xf numFmtId="0" fontId="16" fillId="0" borderId="6" xfId="0" applyFont="1" applyBorder="1" applyAlignment="1" applyProtection="1">
      <alignment vertical="center"/>
    </xf>
    <xf numFmtId="49" fontId="30" fillId="0" borderId="34" xfId="0" applyNumberFormat="1" applyFont="1" applyBorder="1" applyAlignment="1" applyProtection="1">
      <alignment horizontal="center" vertical="center"/>
    </xf>
    <xf numFmtId="0" fontId="29" fillId="0" borderId="34" xfId="0" applyFont="1" applyBorder="1" applyAlignment="1" applyProtection="1">
      <alignment horizontal="center" vertical="center"/>
    </xf>
    <xf numFmtId="0" fontId="14" fillId="0" borderId="34" xfId="0" applyFont="1" applyBorder="1" applyAlignment="1" applyProtection="1">
      <alignment horizontal="center" vertical="center"/>
    </xf>
    <xf numFmtId="49" fontId="17" fillId="0" borderId="17" xfId="0" applyNumberFormat="1" applyFont="1" applyBorder="1" applyAlignment="1" applyProtection="1">
      <alignment vertical="center"/>
    </xf>
    <xf numFmtId="9" fontId="4" fillId="0" borderId="2" xfId="0" applyNumberFormat="1" applyFont="1" applyFill="1" applyBorder="1" applyAlignment="1" applyProtection="1">
      <alignment vertical="center" wrapText="1"/>
    </xf>
    <xf numFmtId="0" fontId="4" fillId="0" borderId="2" xfId="0" applyFont="1" applyBorder="1" applyAlignment="1" applyProtection="1">
      <alignment horizontal="left" vertical="center" wrapText="1"/>
    </xf>
    <xf numFmtId="49" fontId="43" fillId="0" borderId="17" xfId="0" applyNumberFormat="1" applyFont="1" applyFill="1" applyBorder="1" applyAlignment="1" applyProtection="1">
      <alignment horizontal="left" vertical="center"/>
    </xf>
    <xf numFmtId="49" fontId="17" fillId="0" borderId="29" xfId="0" applyNumberFormat="1" applyFont="1" applyBorder="1" applyAlignment="1" applyProtection="1">
      <alignment vertical="center"/>
    </xf>
    <xf numFmtId="49" fontId="43" fillId="0" borderId="31" xfId="0" applyNumberFormat="1" applyFont="1" applyFill="1" applyBorder="1" applyAlignment="1" applyProtection="1">
      <alignment horizontal="left" vertical="center"/>
    </xf>
    <xf numFmtId="0" fontId="17" fillId="0" borderId="31" xfId="0" applyFont="1" applyBorder="1" applyAlignment="1" applyProtection="1">
      <alignment vertical="center"/>
    </xf>
    <xf numFmtId="49" fontId="43" fillId="0" borderId="119" xfId="0" applyNumberFormat="1" applyFont="1" applyBorder="1" applyAlignment="1" applyProtection="1">
      <alignment vertical="center"/>
    </xf>
    <xf numFmtId="0" fontId="17" fillId="0" borderId="1" xfId="0" applyFont="1" applyBorder="1" applyAlignment="1" applyProtection="1">
      <alignment vertical="center"/>
    </xf>
    <xf numFmtId="0" fontId="17" fillId="0" borderId="137" xfId="0" applyFont="1" applyBorder="1" applyAlignment="1" applyProtection="1">
      <alignment vertical="center"/>
    </xf>
    <xf numFmtId="169" fontId="29" fillId="0" borderId="58" xfId="0" applyNumberFormat="1" applyFont="1" applyFill="1" applyBorder="1" applyAlignment="1" applyProtection="1">
      <alignment horizontal="right" vertical="center"/>
    </xf>
    <xf numFmtId="0" fontId="29" fillId="0" borderId="58" xfId="0" applyFont="1" applyBorder="1" applyAlignment="1" applyProtection="1">
      <alignment horizontal="right" vertical="center"/>
    </xf>
    <xf numFmtId="0" fontId="16" fillId="0" borderId="58" xfId="0" applyFont="1" applyBorder="1" applyAlignment="1" applyProtection="1">
      <alignment vertical="center"/>
    </xf>
    <xf numFmtId="9" fontId="5" fillId="0" borderId="3" xfId="0" applyNumberFormat="1" applyFont="1" applyFill="1" applyBorder="1" applyAlignment="1" applyProtection="1">
      <alignment vertical="center"/>
    </xf>
    <xf numFmtId="0" fontId="14" fillId="0" borderId="3" xfId="0" applyFont="1" applyBorder="1" applyAlignment="1" applyProtection="1">
      <alignment vertical="center"/>
    </xf>
    <xf numFmtId="0" fontId="18" fillId="0" borderId="161" xfId="0" applyFont="1" applyFill="1" applyBorder="1" applyAlignment="1" applyProtection="1">
      <alignment horizontal="right" vertical="center"/>
    </xf>
    <xf numFmtId="0" fontId="17" fillId="0" borderId="6" xfId="0" applyFont="1" applyBorder="1" applyAlignment="1" applyProtection="1">
      <alignment vertical="center"/>
    </xf>
    <xf numFmtId="0" fontId="77" fillId="3" borderId="27" xfId="13" applyFont="1" applyFill="1" applyBorder="1" applyAlignment="1" applyProtection="1">
      <alignment horizontal="right" vertical="center" wrapText="1"/>
      <protection locked="0"/>
    </xf>
    <xf numFmtId="0" fontId="0" fillId="0" borderId="27" xfId="0"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2" xfId="0" applyBorder="1" applyAlignment="1" applyProtection="1">
      <alignment vertical="center" wrapText="1"/>
      <protection locked="0"/>
    </xf>
    <xf numFmtId="49" fontId="42" fillId="0" borderId="17" xfId="13" applyNumberFormat="1" applyFont="1" applyFill="1" applyBorder="1" applyAlignment="1" applyProtection="1">
      <alignment horizontal="left" vertical="center"/>
    </xf>
    <xf numFmtId="0" fontId="17" fillId="0" borderId="17" xfId="0" applyFont="1" applyBorder="1" applyAlignment="1" applyProtection="1">
      <alignment vertical="center"/>
    </xf>
    <xf numFmtId="0" fontId="43" fillId="0" borderId="17" xfId="0" applyFont="1" applyBorder="1" applyAlignment="1" applyProtection="1">
      <alignment vertical="center"/>
    </xf>
    <xf numFmtId="0" fontId="18" fillId="0" borderId="85" xfId="0" applyFont="1" applyFill="1" applyBorder="1" applyAlignment="1" applyProtection="1">
      <alignment horizontal="right" vertical="center"/>
    </xf>
    <xf numFmtId="0" fontId="14" fillId="0" borderId="54" xfId="0" applyFont="1" applyBorder="1" applyAlignment="1" applyProtection="1">
      <alignment vertical="center"/>
    </xf>
    <xf numFmtId="0" fontId="14" fillId="0" borderId="17" xfId="0" applyFont="1" applyBorder="1" applyAlignment="1" applyProtection="1">
      <alignment horizontal="left" vertical="center"/>
    </xf>
    <xf numFmtId="49" fontId="55" fillId="0" borderId="119" xfId="0" applyNumberFormat="1" applyFont="1" applyBorder="1" applyAlignment="1" applyProtection="1">
      <alignment vertical="center"/>
    </xf>
    <xf numFmtId="0" fontId="14" fillId="0" borderId="1" xfId="0" applyFont="1" applyBorder="1" applyAlignment="1" applyProtection="1">
      <alignment vertical="center"/>
    </xf>
    <xf numFmtId="0" fontId="14" fillId="0" borderId="158" xfId="0" applyFont="1" applyBorder="1" applyAlignment="1" applyProtection="1">
      <alignment vertical="center"/>
    </xf>
    <xf numFmtId="0" fontId="17" fillId="0" borderId="17" xfId="0" applyFont="1" applyBorder="1" applyAlignment="1" applyProtection="1">
      <alignment horizontal="left" vertical="center"/>
    </xf>
    <xf numFmtId="0" fontId="18" fillId="0" borderId="0" xfId="0" applyFont="1" applyBorder="1" applyAlignment="1" applyProtection="1">
      <alignment horizontal="right" vertical="center"/>
    </xf>
    <xf numFmtId="0" fontId="17" fillId="0" borderId="0" xfId="0" applyFont="1" applyBorder="1" applyAlignment="1" applyProtection="1">
      <alignment horizontal="right" vertical="center"/>
    </xf>
    <xf numFmtId="0" fontId="14" fillId="0" borderId="29" xfId="0" applyFont="1" applyBorder="1" applyAlignment="1" applyProtection="1">
      <alignment vertical="center"/>
    </xf>
    <xf numFmtId="0" fontId="29" fillId="0" borderId="0" xfId="0" applyFont="1" applyBorder="1" applyAlignment="1" applyProtection="1">
      <alignment horizontal="right" vertical="center"/>
    </xf>
    <xf numFmtId="179" fontId="43" fillId="0" borderId="17" xfId="0" applyNumberFormat="1" applyFont="1" applyBorder="1" applyAlignment="1" applyProtection="1">
      <alignment horizontal="left" vertical="center"/>
    </xf>
    <xf numFmtId="182" fontId="43" fillId="0" borderId="83" xfId="0" applyNumberFormat="1" applyFont="1" applyBorder="1" applyAlignment="1" applyProtection="1">
      <alignment horizontal="left" vertical="center"/>
    </xf>
    <xf numFmtId="182" fontId="34" fillId="0" borderId="83" xfId="0" applyNumberFormat="1" applyFont="1" applyBorder="1" applyAlignment="1" applyProtection="1">
      <alignment horizontal="left" vertical="center"/>
    </xf>
    <xf numFmtId="49" fontId="34" fillId="0" borderId="6" xfId="0" applyNumberFormat="1" applyFont="1" applyBorder="1" applyAlignment="1" applyProtection="1">
      <alignment horizontal="left" vertical="center"/>
    </xf>
    <xf numFmtId="0" fontId="63" fillId="0" borderId="3"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0" xfId="0" applyFont="1" applyBorder="1" applyAlignment="1" applyProtection="1">
      <alignment horizontal="center" vertical="center"/>
    </xf>
    <xf numFmtId="3" fontId="6" fillId="0" borderId="0" xfId="14"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0" fontId="7" fillId="0" borderId="0" xfId="0" applyFont="1" applyBorder="1" applyAlignment="1" applyProtection="1">
      <alignment horizontal="right" vertical="center"/>
    </xf>
    <xf numFmtId="0" fontId="19" fillId="0" borderId="0" xfId="0" applyFont="1" applyAlignment="1" applyProtection="1">
      <alignment horizontal="right" vertical="center"/>
    </xf>
    <xf numFmtId="0" fontId="4" fillId="0" borderId="54" xfId="0" applyFont="1" applyBorder="1" applyAlignment="1" applyProtection="1">
      <alignment horizontal="right" vertical="center"/>
    </xf>
    <xf numFmtId="0" fontId="18" fillId="0" borderId="0" xfId="0" applyFont="1" applyBorder="1" applyAlignment="1">
      <alignment horizontal="right" vertical="center"/>
    </xf>
    <xf numFmtId="14" fontId="17" fillId="3" borderId="37" xfId="0" applyNumberFormat="1" applyFont="1" applyFill="1" applyBorder="1" applyAlignment="1" applyProtection="1">
      <alignment vertical="center"/>
      <protection locked="0"/>
    </xf>
    <xf numFmtId="14" fontId="17" fillId="3" borderId="16" xfId="0" applyNumberFormat="1" applyFont="1" applyFill="1" applyBorder="1" applyAlignment="1" applyProtection="1">
      <alignment vertical="center"/>
      <protection locked="0"/>
    </xf>
    <xf numFmtId="14" fontId="17" fillId="3" borderId="15" xfId="0" applyNumberFormat="1" applyFont="1" applyFill="1" applyBorder="1" applyAlignment="1" applyProtection="1">
      <alignment vertical="center"/>
      <protection locked="0"/>
    </xf>
    <xf numFmtId="0" fontId="16" fillId="0" borderId="5" xfId="0" applyFont="1" applyBorder="1" applyAlignment="1">
      <alignment horizontal="right" vertical="center"/>
    </xf>
    <xf numFmtId="0" fontId="16" fillId="0" borderId="6" xfId="0" applyFont="1" applyBorder="1" applyAlignment="1">
      <alignment horizontal="right" vertical="center"/>
    </xf>
    <xf numFmtId="1" fontId="16" fillId="0" borderId="6" xfId="0" applyNumberFormat="1" applyFont="1" applyBorder="1" applyAlignment="1" applyProtection="1">
      <alignment horizontal="right" vertical="center"/>
    </xf>
    <xf numFmtId="0" fontId="0" fillId="0" borderId="6" xfId="0" applyBorder="1" applyAlignment="1">
      <alignment horizontal="right" vertical="center"/>
    </xf>
    <xf numFmtId="0" fontId="21" fillId="3" borderId="168" xfId="0" applyFont="1" applyFill="1" applyBorder="1" applyAlignment="1" applyProtection="1">
      <alignment vertical="center"/>
      <protection locked="0"/>
    </xf>
    <xf numFmtId="0" fontId="21" fillId="3" borderId="35" xfId="0" applyFont="1" applyFill="1" applyBorder="1" applyAlignment="1" applyProtection="1">
      <alignment vertical="center"/>
      <protection locked="0"/>
    </xf>
    <xf numFmtId="0" fontId="21" fillId="3" borderId="42" xfId="0" applyFont="1" applyFill="1" applyBorder="1" applyAlignment="1" applyProtection="1">
      <alignment vertical="center"/>
      <protection locked="0"/>
    </xf>
    <xf numFmtId="0" fontId="14" fillId="0" borderId="43" xfId="0" applyFont="1" applyBorder="1" applyAlignment="1">
      <alignment vertical="center"/>
    </xf>
    <xf numFmtId="0" fontId="14" fillId="0" borderId="16" xfId="0" applyFont="1" applyBorder="1" applyAlignment="1">
      <alignment vertical="center"/>
    </xf>
    <xf numFmtId="0" fontId="14" fillId="0" borderId="49" xfId="0" applyFont="1" applyBorder="1" applyAlignment="1">
      <alignment vertical="center"/>
    </xf>
    <xf numFmtId="0" fontId="21" fillId="3" borderId="169" xfId="0" applyFont="1" applyFill="1" applyBorder="1" applyAlignment="1" applyProtection="1">
      <alignment vertical="center"/>
      <protection locked="0"/>
    </xf>
    <xf numFmtId="0" fontId="21" fillId="3" borderId="170" xfId="0" applyFont="1" applyFill="1" applyBorder="1" applyAlignment="1" applyProtection="1">
      <alignment vertical="center"/>
      <protection locked="0"/>
    </xf>
    <xf numFmtId="0" fontId="21" fillId="3" borderId="167" xfId="0" applyFont="1" applyFill="1" applyBorder="1" applyAlignment="1" applyProtection="1">
      <alignment vertical="center"/>
      <protection locked="0"/>
    </xf>
    <xf numFmtId="1" fontId="16" fillId="0" borderId="0" xfId="0" applyNumberFormat="1" applyFont="1" applyBorder="1" applyAlignment="1" applyProtection="1">
      <alignment horizontal="right" vertical="center"/>
    </xf>
    <xf numFmtId="0" fontId="0" fillId="0" borderId="0" xfId="0" applyAlignment="1">
      <alignment horizontal="right" vertical="center"/>
    </xf>
    <xf numFmtId="0" fontId="21" fillId="3" borderId="165" xfId="0" applyFont="1" applyFill="1" applyBorder="1" applyAlignment="1" applyProtection="1">
      <alignment vertical="center"/>
      <protection locked="0"/>
    </xf>
    <xf numFmtId="0" fontId="21" fillId="3" borderId="166" xfId="0" applyFont="1" applyFill="1" applyBorder="1" applyAlignment="1" applyProtection="1">
      <alignment vertical="center"/>
      <protection locked="0"/>
    </xf>
    <xf numFmtId="0" fontId="21" fillId="3" borderId="164" xfId="0" applyFont="1" applyFill="1" applyBorder="1" applyAlignment="1" applyProtection="1">
      <alignment vertical="center"/>
      <protection locked="0"/>
    </xf>
    <xf numFmtId="0" fontId="21" fillId="3" borderId="39" xfId="0" applyFont="1" applyFill="1" applyBorder="1" applyAlignment="1" applyProtection="1">
      <alignment vertical="center"/>
      <protection locked="0"/>
    </xf>
    <xf numFmtId="0" fontId="14" fillId="0" borderId="37" xfId="0" applyFont="1" applyBorder="1" applyAlignment="1">
      <alignment vertical="center"/>
    </xf>
    <xf numFmtId="0" fontId="21" fillId="3" borderId="44" xfId="0" applyFont="1" applyFill="1" applyBorder="1" applyAlignment="1" applyProtection="1">
      <alignment vertical="center"/>
      <protection locked="0"/>
    </xf>
    <xf numFmtId="0" fontId="18" fillId="0" borderId="8" xfId="0" applyFont="1" applyBorder="1" applyAlignment="1">
      <alignment horizontal="right" vertical="center"/>
    </xf>
    <xf numFmtId="0" fontId="18" fillId="0" borderId="3" xfId="0" applyFont="1" applyBorder="1" applyAlignment="1">
      <alignment horizontal="right" vertical="center"/>
    </xf>
    <xf numFmtId="0" fontId="21" fillId="3" borderId="46" xfId="0" applyFont="1" applyFill="1" applyBorder="1" applyAlignment="1" applyProtection="1">
      <alignment vertical="center"/>
      <protection locked="0"/>
    </xf>
    <xf numFmtId="0" fontId="7" fillId="0" borderId="5" xfId="0" applyFont="1" applyBorder="1" applyAlignment="1">
      <alignment horizontal="right" vertical="center" wrapText="1"/>
    </xf>
    <xf numFmtId="0" fontId="14" fillId="0" borderId="6" xfId="0" applyFont="1" applyBorder="1" applyAlignment="1">
      <alignment horizontal="right" vertical="center" wrapText="1"/>
    </xf>
    <xf numFmtId="0" fontId="14" fillId="0" borderId="72" xfId="0" applyFont="1" applyBorder="1" applyAlignment="1">
      <alignment horizontal="right" vertical="center" wrapText="1"/>
    </xf>
    <xf numFmtId="0" fontId="16" fillId="0" borderId="2" xfId="0" applyFont="1" applyBorder="1" applyAlignment="1">
      <alignment horizontal="right" vertical="center"/>
    </xf>
    <xf numFmtId="0" fontId="16" fillId="0" borderId="0" xfId="0" applyFont="1" applyBorder="1" applyAlignment="1">
      <alignment horizontal="right" vertical="center"/>
    </xf>
    <xf numFmtId="0" fontId="14" fillId="0" borderId="37" xfId="0" applyFont="1" applyBorder="1" applyAlignment="1">
      <alignment vertical="center" wrapText="1"/>
    </xf>
    <xf numFmtId="0" fontId="14" fillId="0" borderId="16" xfId="0" applyFont="1" applyBorder="1" applyAlignment="1">
      <alignment vertical="center" wrapText="1"/>
    </xf>
    <xf numFmtId="0" fontId="14" fillId="0" borderId="49" xfId="0" applyFont="1" applyBorder="1" applyAlignment="1">
      <alignment vertical="center" wrapText="1"/>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Typing, Duplicating, &amp; Printing" xfId="15"/>
    <cellStyle name="Percent" xfId="16" builtinId="5"/>
    <cellStyle name="Total" xfId="17" builtinId="25" customBuiltin="1"/>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0</xdr:colOff>
      <xdr:row>47</xdr:row>
      <xdr:rowOff>0</xdr:rowOff>
    </xdr:to>
    <xdr:sp macro="" textlink="">
      <xdr:nvSpPr>
        <xdr:cNvPr id="3095" name="AutoShape 23"/>
        <xdr:cNvSpPr>
          <a:spLocks/>
        </xdr:cNvSpPr>
      </xdr:nvSpPr>
      <xdr:spPr bwMode="auto">
        <a:xfrm>
          <a:off x="0" y="14801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47</xdr:row>
      <xdr:rowOff>647700</xdr:rowOff>
    </xdr:from>
    <xdr:to>
      <xdr:col>0</xdr:col>
      <xdr:colOff>0</xdr:colOff>
      <xdr:row>53</xdr:row>
      <xdr:rowOff>0</xdr:rowOff>
    </xdr:to>
    <xdr:sp macro="" textlink="">
      <xdr:nvSpPr>
        <xdr:cNvPr id="3099" name="AutoShape 27"/>
        <xdr:cNvSpPr>
          <a:spLocks/>
        </xdr:cNvSpPr>
      </xdr:nvSpPr>
      <xdr:spPr bwMode="auto">
        <a:xfrm>
          <a:off x="0" y="15449550"/>
          <a:ext cx="0" cy="19621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53</xdr:row>
      <xdr:rowOff>0</xdr:rowOff>
    </xdr:from>
    <xdr:to>
      <xdr:col>0</xdr:col>
      <xdr:colOff>0</xdr:colOff>
      <xdr:row>53</xdr:row>
      <xdr:rowOff>0</xdr:rowOff>
    </xdr:to>
    <xdr:sp macro="" textlink="">
      <xdr:nvSpPr>
        <xdr:cNvPr id="3102" name="AutoShape 30"/>
        <xdr:cNvSpPr>
          <a:spLocks/>
        </xdr:cNvSpPr>
      </xdr:nvSpPr>
      <xdr:spPr bwMode="auto">
        <a:xfrm>
          <a:off x="0" y="174117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36</xdr:row>
      <xdr:rowOff>28575</xdr:rowOff>
    </xdr:from>
    <xdr:to>
      <xdr:col>0</xdr:col>
      <xdr:colOff>0</xdr:colOff>
      <xdr:row>43</xdr:row>
      <xdr:rowOff>0</xdr:rowOff>
    </xdr:to>
    <xdr:sp macro="" textlink="">
      <xdr:nvSpPr>
        <xdr:cNvPr id="3104" name="AutoShape 32"/>
        <xdr:cNvSpPr>
          <a:spLocks/>
        </xdr:cNvSpPr>
      </xdr:nvSpPr>
      <xdr:spPr bwMode="auto">
        <a:xfrm>
          <a:off x="0" y="9839325"/>
          <a:ext cx="0" cy="32289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47</xdr:row>
      <xdr:rowOff>0</xdr:rowOff>
    </xdr:from>
    <xdr:to>
      <xdr:col>0</xdr:col>
      <xdr:colOff>0</xdr:colOff>
      <xdr:row>47</xdr:row>
      <xdr:rowOff>0</xdr:rowOff>
    </xdr:to>
    <xdr:sp macro="" textlink="">
      <xdr:nvSpPr>
        <xdr:cNvPr id="3105" name="AutoShape 33"/>
        <xdr:cNvSpPr>
          <a:spLocks/>
        </xdr:cNvSpPr>
      </xdr:nvSpPr>
      <xdr:spPr bwMode="auto">
        <a:xfrm>
          <a:off x="0" y="14801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53</xdr:row>
      <xdr:rowOff>0</xdr:rowOff>
    </xdr:from>
    <xdr:to>
      <xdr:col>0</xdr:col>
      <xdr:colOff>0</xdr:colOff>
      <xdr:row>53</xdr:row>
      <xdr:rowOff>0</xdr:rowOff>
    </xdr:to>
    <xdr:sp macro="" textlink="">
      <xdr:nvSpPr>
        <xdr:cNvPr id="3108" name="AutoShape 36"/>
        <xdr:cNvSpPr>
          <a:spLocks/>
        </xdr:cNvSpPr>
      </xdr:nvSpPr>
      <xdr:spPr bwMode="auto">
        <a:xfrm>
          <a:off x="0" y="174117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455839</xdr:colOff>
      <xdr:row>1</xdr:row>
      <xdr:rowOff>182336</xdr:rowOff>
    </xdr:from>
    <xdr:to>
      <xdr:col>3</xdr:col>
      <xdr:colOff>84364</xdr:colOff>
      <xdr:row>3</xdr:row>
      <xdr:rowOff>151040</xdr:rowOff>
    </xdr:to>
    <xdr:pic>
      <xdr:nvPicPr>
        <xdr:cNvPr id="3196" name="Picture 1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839" y="1025979"/>
          <a:ext cx="2526846" cy="785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0</xdr:colOff>
      <xdr:row>47</xdr:row>
      <xdr:rowOff>0</xdr:rowOff>
    </xdr:to>
    <xdr:sp macro="" textlink="">
      <xdr:nvSpPr>
        <xdr:cNvPr id="21505" name="AutoShape 1"/>
        <xdr:cNvSpPr>
          <a:spLocks/>
        </xdr:cNvSpPr>
      </xdr:nvSpPr>
      <xdr:spPr bwMode="auto">
        <a:xfrm>
          <a:off x="0" y="14801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47</xdr:row>
      <xdr:rowOff>647700</xdr:rowOff>
    </xdr:from>
    <xdr:to>
      <xdr:col>0</xdr:col>
      <xdr:colOff>0</xdr:colOff>
      <xdr:row>53</xdr:row>
      <xdr:rowOff>0</xdr:rowOff>
    </xdr:to>
    <xdr:sp macro="" textlink="">
      <xdr:nvSpPr>
        <xdr:cNvPr id="21506" name="AutoShape 2"/>
        <xdr:cNvSpPr>
          <a:spLocks/>
        </xdr:cNvSpPr>
      </xdr:nvSpPr>
      <xdr:spPr bwMode="auto">
        <a:xfrm>
          <a:off x="0" y="15449550"/>
          <a:ext cx="0" cy="19621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53</xdr:row>
      <xdr:rowOff>0</xdr:rowOff>
    </xdr:from>
    <xdr:to>
      <xdr:col>0</xdr:col>
      <xdr:colOff>0</xdr:colOff>
      <xdr:row>53</xdr:row>
      <xdr:rowOff>0</xdr:rowOff>
    </xdr:to>
    <xdr:sp macro="" textlink="">
      <xdr:nvSpPr>
        <xdr:cNvPr id="21507" name="AutoShape 3"/>
        <xdr:cNvSpPr>
          <a:spLocks/>
        </xdr:cNvSpPr>
      </xdr:nvSpPr>
      <xdr:spPr bwMode="auto">
        <a:xfrm>
          <a:off x="0" y="174117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36</xdr:row>
      <xdr:rowOff>28575</xdr:rowOff>
    </xdr:from>
    <xdr:to>
      <xdr:col>0</xdr:col>
      <xdr:colOff>0</xdr:colOff>
      <xdr:row>43</xdr:row>
      <xdr:rowOff>0</xdr:rowOff>
    </xdr:to>
    <xdr:sp macro="" textlink="">
      <xdr:nvSpPr>
        <xdr:cNvPr id="21508" name="AutoShape 4"/>
        <xdr:cNvSpPr>
          <a:spLocks/>
        </xdr:cNvSpPr>
      </xdr:nvSpPr>
      <xdr:spPr bwMode="auto">
        <a:xfrm>
          <a:off x="0" y="9839325"/>
          <a:ext cx="0" cy="32289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47</xdr:row>
      <xdr:rowOff>0</xdr:rowOff>
    </xdr:from>
    <xdr:to>
      <xdr:col>0</xdr:col>
      <xdr:colOff>0</xdr:colOff>
      <xdr:row>47</xdr:row>
      <xdr:rowOff>0</xdr:rowOff>
    </xdr:to>
    <xdr:sp macro="" textlink="">
      <xdr:nvSpPr>
        <xdr:cNvPr id="21509" name="AutoShape 5"/>
        <xdr:cNvSpPr>
          <a:spLocks/>
        </xdr:cNvSpPr>
      </xdr:nvSpPr>
      <xdr:spPr bwMode="auto">
        <a:xfrm>
          <a:off x="0" y="14801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53</xdr:row>
      <xdr:rowOff>0</xdr:rowOff>
    </xdr:from>
    <xdr:to>
      <xdr:col>0</xdr:col>
      <xdr:colOff>0</xdr:colOff>
      <xdr:row>53</xdr:row>
      <xdr:rowOff>0</xdr:rowOff>
    </xdr:to>
    <xdr:sp macro="" textlink="">
      <xdr:nvSpPr>
        <xdr:cNvPr id="21510" name="AutoShape 6"/>
        <xdr:cNvSpPr>
          <a:spLocks/>
        </xdr:cNvSpPr>
      </xdr:nvSpPr>
      <xdr:spPr bwMode="auto">
        <a:xfrm>
          <a:off x="0" y="174117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442232</xdr:colOff>
      <xdr:row>1</xdr:row>
      <xdr:rowOff>87086</xdr:rowOff>
    </xdr:from>
    <xdr:to>
      <xdr:col>3</xdr:col>
      <xdr:colOff>70757</xdr:colOff>
      <xdr:row>3</xdr:row>
      <xdr:rowOff>55790</xdr:rowOff>
    </xdr:to>
    <xdr:pic>
      <xdr:nvPicPr>
        <xdr:cNvPr id="21511"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232" y="699407"/>
          <a:ext cx="2526846" cy="785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110</xdr:row>
      <xdr:rowOff>28575</xdr:rowOff>
    </xdr:from>
    <xdr:to>
      <xdr:col>15</xdr:col>
      <xdr:colOff>190500</xdr:colOff>
      <xdr:row>111</xdr:row>
      <xdr:rowOff>152400</xdr:rowOff>
    </xdr:to>
    <xdr:sp macro="" textlink="">
      <xdr:nvSpPr>
        <xdr:cNvPr id="1030" name="AutoShape 6"/>
        <xdr:cNvSpPr>
          <a:spLocks/>
        </xdr:cNvSpPr>
      </xdr:nvSpPr>
      <xdr:spPr bwMode="auto">
        <a:xfrm>
          <a:off x="10439400" y="216979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104</xdr:row>
      <xdr:rowOff>28575</xdr:rowOff>
    </xdr:from>
    <xdr:to>
      <xdr:col>15</xdr:col>
      <xdr:colOff>190500</xdr:colOff>
      <xdr:row>105</xdr:row>
      <xdr:rowOff>152400</xdr:rowOff>
    </xdr:to>
    <xdr:sp macro="" textlink="">
      <xdr:nvSpPr>
        <xdr:cNvPr id="1031" name="AutoShape 7"/>
        <xdr:cNvSpPr>
          <a:spLocks/>
        </xdr:cNvSpPr>
      </xdr:nvSpPr>
      <xdr:spPr bwMode="auto">
        <a:xfrm>
          <a:off x="10439400" y="205549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127</xdr:row>
      <xdr:rowOff>28575</xdr:rowOff>
    </xdr:from>
    <xdr:to>
      <xdr:col>15</xdr:col>
      <xdr:colOff>190500</xdr:colOff>
      <xdr:row>128</xdr:row>
      <xdr:rowOff>152400</xdr:rowOff>
    </xdr:to>
    <xdr:sp macro="" textlink="">
      <xdr:nvSpPr>
        <xdr:cNvPr id="1032" name="AutoShape 8"/>
        <xdr:cNvSpPr>
          <a:spLocks/>
        </xdr:cNvSpPr>
      </xdr:nvSpPr>
      <xdr:spPr bwMode="auto">
        <a:xfrm>
          <a:off x="10439400" y="250126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133</xdr:row>
      <xdr:rowOff>28575</xdr:rowOff>
    </xdr:from>
    <xdr:to>
      <xdr:col>15</xdr:col>
      <xdr:colOff>190500</xdr:colOff>
      <xdr:row>134</xdr:row>
      <xdr:rowOff>152400</xdr:rowOff>
    </xdr:to>
    <xdr:sp macro="" textlink="">
      <xdr:nvSpPr>
        <xdr:cNvPr id="1033" name="AutoShape 9"/>
        <xdr:cNvSpPr>
          <a:spLocks/>
        </xdr:cNvSpPr>
      </xdr:nvSpPr>
      <xdr:spPr bwMode="auto">
        <a:xfrm>
          <a:off x="10439400" y="261556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119</xdr:row>
      <xdr:rowOff>0</xdr:rowOff>
    </xdr:from>
    <xdr:to>
      <xdr:col>15</xdr:col>
      <xdr:colOff>209550</xdr:colOff>
      <xdr:row>120</xdr:row>
      <xdr:rowOff>238125</xdr:rowOff>
    </xdr:to>
    <xdr:sp macro="" textlink="">
      <xdr:nvSpPr>
        <xdr:cNvPr id="1037" name="AutoShape 13"/>
        <xdr:cNvSpPr>
          <a:spLocks/>
        </xdr:cNvSpPr>
      </xdr:nvSpPr>
      <xdr:spPr bwMode="auto">
        <a:xfrm>
          <a:off x="10467975" y="23383875"/>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125</xdr:row>
      <xdr:rowOff>0</xdr:rowOff>
    </xdr:from>
    <xdr:to>
      <xdr:col>15</xdr:col>
      <xdr:colOff>190500</xdr:colOff>
      <xdr:row>125</xdr:row>
      <xdr:rowOff>0</xdr:rowOff>
    </xdr:to>
    <xdr:sp macro="" textlink="">
      <xdr:nvSpPr>
        <xdr:cNvPr id="1038" name="AutoShape 14"/>
        <xdr:cNvSpPr>
          <a:spLocks/>
        </xdr:cNvSpPr>
      </xdr:nvSpPr>
      <xdr:spPr bwMode="auto">
        <a:xfrm>
          <a:off x="10439400" y="245364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125</xdr:row>
      <xdr:rowOff>0</xdr:rowOff>
    </xdr:from>
    <xdr:to>
      <xdr:col>15</xdr:col>
      <xdr:colOff>190500</xdr:colOff>
      <xdr:row>125</xdr:row>
      <xdr:rowOff>0</xdr:rowOff>
    </xdr:to>
    <xdr:sp macro="" textlink="">
      <xdr:nvSpPr>
        <xdr:cNvPr id="1039" name="AutoShape 15"/>
        <xdr:cNvSpPr>
          <a:spLocks/>
        </xdr:cNvSpPr>
      </xdr:nvSpPr>
      <xdr:spPr bwMode="auto">
        <a:xfrm>
          <a:off x="10439400" y="245364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125</xdr:row>
      <xdr:rowOff>0</xdr:rowOff>
    </xdr:from>
    <xdr:to>
      <xdr:col>15</xdr:col>
      <xdr:colOff>190500</xdr:colOff>
      <xdr:row>125</xdr:row>
      <xdr:rowOff>0</xdr:rowOff>
    </xdr:to>
    <xdr:sp macro="" textlink="">
      <xdr:nvSpPr>
        <xdr:cNvPr id="1042" name="AutoShape 18"/>
        <xdr:cNvSpPr>
          <a:spLocks/>
        </xdr:cNvSpPr>
      </xdr:nvSpPr>
      <xdr:spPr bwMode="auto">
        <a:xfrm>
          <a:off x="10467975" y="2453640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125</xdr:row>
      <xdr:rowOff>0</xdr:rowOff>
    </xdr:from>
    <xdr:to>
      <xdr:col>15</xdr:col>
      <xdr:colOff>190500</xdr:colOff>
      <xdr:row>125</xdr:row>
      <xdr:rowOff>0</xdr:rowOff>
    </xdr:to>
    <xdr:sp macro="" textlink="">
      <xdr:nvSpPr>
        <xdr:cNvPr id="1043" name="AutoShape 19"/>
        <xdr:cNvSpPr>
          <a:spLocks/>
        </xdr:cNvSpPr>
      </xdr:nvSpPr>
      <xdr:spPr bwMode="auto">
        <a:xfrm>
          <a:off x="10439400" y="245364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125</xdr:row>
      <xdr:rowOff>0</xdr:rowOff>
    </xdr:from>
    <xdr:to>
      <xdr:col>15</xdr:col>
      <xdr:colOff>238125</xdr:colOff>
      <xdr:row>125</xdr:row>
      <xdr:rowOff>0</xdr:rowOff>
    </xdr:to>
    <xdr:sp macro="" textlink="">
      <xdr:nvSpPr>
        <xdr:cNvPr id="1045" name="AutoShape 21"/>
        <xdr:cNvSpPr>
          <a:spLocks/>
        </xdr:cNvSpPr>
      </xdr:nvSpPr>
      <xdr:spPr bwMode="auto">
        <a:xfrm>
          <a:off x="10487025" y="245364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1362075</xdr:colOff>
      <xdr:row>101</xdr:row>
      <xdr:rowOff>28575</xdr:rowOff>
    </xdr:from>
    <xdr:to>
      <xdr:col>15</xdr:col>
      <xdr:colOff>219075</xdr:colOff>
      <xdr:row>102</xdr:row>
      <xdr:rowOff>152400</xdr:rowOff>
    </xdr:to>
    <xdr:sp macro="" textlink="">
      <xdr:nvSpPr>
        <xdr:cNvPr id="1072" name="AutoShape 48"/>
        <xdr:cNvSpPr>
          <a:spLocks/>
        </xdr:cNvSpPr>
      </xdr:nvSpPr>
      <xdr:spPr bwMode="auto">
        <a:xfrm>
          <a:off x="10429875" y="19983450"/>
          <a:ext cx="228600" cy="314325"/>
        </a:xfrm>
        <a:prstGeom prst="rightBrace">
          <a:avLst>
            <a:gd name="adj1" fmla="val 11458"/>
            <a:gd name="adj2"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107</xdr:row>
      <xdr:rowOff>28575</xdr:rowOff>
    </xdr:from>
    <xdr:to>
      <xdr:col>15</xdr:col>
      <xdr:colOff>190500</xdr:colOff>
      <xdr:row>108</xdr:row>
      <xdr:rowOff>180975</xdr:rowOff>
    </xdr:to>
    <xdr:sp macro="" textlink="">
      <xdr:nvSpPr>
        <xdr:cNvPr id="1085" name="AutoShape 61"/>
        <xdr:cNvSpPr>
          <a:spLocks/>
        </xdr:cNvSpPr>
      </xdr:nvSpPr>
      <xdr:spPr bwMode="auto">
        <a:xfrm>
          <a:off x="10439400" y="21126450"/>
          <a:ext cx="190500" cy="342900"/>
        </a:xfrm>
        <a:prstGeom prst="rightBrace">
          <a:avLst>
            <a:gd name="adj1" fmla="val 1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116</xdr:row>
      <xdr:rowOff>28575</xdr:rowOff>
    </xdr:from>
    <xdr:to>
      <xdr:col>15</xdr:col>
      <xdr:colOff>190500</xdr:colOff>
      <xdr:row>118</xdr:row>
      <xdr:rowOff>0</xdr:rowOff>
    </xdr:to>
    <xdr:sp macro="" textlink="">
      <xdr:nvSpPr>
        <xdr:cNvPr id="1086" name="AutoShape 62"/>
        <xdr:cNvSpPr>
          <a:spLocks/>
        </xdr:cNvSpPr>
      </xdr:nvSpPr>
      <xdr:spPr bwMode="auto">
        <a:xfrm>
          <a:off x="10439400" y="22840950"/>
          <a:ext cx="190500" cy="352425"/>
        </a:xfrm>
        <a:prstGeom prst="rightBrace">
          <a:avLst>
            <a:gd name="adj1" fmla="val 1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1352550</xdr:colOff>
      <xdr:row>113</xdr:row>
      <xdr:rowOff>28575</xdr:rowOff>
    </xdr:from>
    <xdr:to>
      <xdr:col>15</xdr:col>
      <xdr:colOff>190500</xdr:colOff>
      <xdr:row>114</xdr:row>
      <xdr:rowOff>238125</xdr:rowOff>
    </xdr:to>
    <xdr:sp macro="" textlink="">
      <xdr:nvSpPr>
        <xdr:cNvPr id="1087" name="AutoShape 63"/>
        <xdr:cNvSpPr>
          <a:spLocks/>
        </xdr:cNvSpPr>
      </xdr:nvSpPr>
      <xdr:spPr bwMode="auto">
        <a:xfrm>
          <a:off x="10420350" y="22269450"/>
          <a:ext cx="209550" cy="352425"/>
        </a:xfrm>
        <a:prstGeom prst="rightBrace">
          <a:avLst>
            <a:gd name="adj1" fmla="val 140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122</xdr:row>
      <xdr:rowOff>28575</xdr:rowOff>
    </xdr:from>
    <xdr:to>
      <xdr:col>15</xdr:col>
      <xdr:colOff>190500</xdr:colOff>
      <xdr:row>123</xdr:row>
      <xdr:rowOff>219075</xdr:rowOff>
    </xdr:to>
    <xdr:sp macro="" textlink="">
      <xdr:nvSpPr>
        <xdr:cNvPr id="1088" name="AutoShape 64"/>
        <xdr:cNvSpPr>
          <a:spLocks/>
        </xdr:cNvSpPr>
      </xdr:nvSpPr>
      <xdr:spPr bwMode="auto">
        <a:xfrm>
          <a:off x="10439400" y="23983950"/>
          <a:ext cx="190500" cy="352425"/>
        </a:xfrm>
        <a:prstGeom prst="rightBrace">
          <a:avLst>
            <a:gd name="adj1" fmla="val 1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136</xdr:row>
      <xdr:rowOff>28575</xdr:rowOff>
    </xdr:from>
    <xdr:to>
      <xdr:col>15</xdr:col>
      <xdr:colOff>190500</xdr:colOff>
      <xdr:row>138</xdr:row>
      <xdr:rowOff>0</xdr:rowOff>
    </xdr:to>
    <xdr:sp macro="" textlink="">
      <xdr:nvSpPr>
        <xdr:cNvPr id="1090" name="AutoShape 66"/>
        <xdr:cNvSpPr>
          <a:spLocks/>
        </xdr:cNvSpPr>
      </xdr:nvSpPr>
      <xdr:spPr bwMode="auto">
        <a:xfrm>
          <a:off x="10439400" y="26727150"/>
          <a:ext cx="190500" cy="352425"/>
        </a:xfrm>
        <a:prstGeom prst="rightBrace">
          <a:avLst>
            <a:gd name="adj1" fmla="val 1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130</xdr:row>
      <xdr:rowOff>28575</xdr:rowOff>
    </xdr:from>
    <xdr:to>
      <xdr:col>15</xdr:col>
      <xdr:colOff>190500</xdr:colOff>
      <xdr:row>131</xdr:row>
      <xdr:rowOff>152400</xdr:rowOff>
    </xdr:to>
    <xdr:sp macro="" textlink="">
      <xdr:nvSpPr>
        <xdr:cNvPr id="1128" name="AutoShape 104"/>
        <xdr:cNvSpPr>
          <a:spLocks/>
        </xdr:cNvSpPr>
      </xdr:nvSpPr>
      <xdr:spPr bwMode="auto">
        <a:xfrm>
          <a:off x="10439400" y="255841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0</xdr:row>
      <xdr:rowOff>104775</xdr:rowOff>
    </xdr:from>
    <xdr:to>
      <xdr:col>5</xdr:col>
      <xdr:colOff>0</xdr:colOff>
      <xdr:row>3</xdr:row>
      <xdr:rowOff>0</xdr:rowOff>
    </xdr:to>
    <xdr:pic>
      <xdr:nvPicPr>
        <xdr:cNvPr id="1136" name="Picture 1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104775"/>
          <a:ext cx="27527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7</xdr:col>
      <xdr:colOff>800100</xdr:colOff>
      <xdr:row>4</xdr:row>
      <xdr:rowOff>0</xdr:rowOff>
    </xdr:from>
    <xdr:to>
      <xdr:col>9</xdr:col>
      <xdr:colOff>9525</xdr:colOff>
      <xdr:row>4</xdr:row>
      <xdr:rowOff>314325</xdr:rowOff>
    </xdr:to>
    <xdr:sp macro="" textlink="">
      <xdr:nvSpPr>
        <xdr:cNvPr id="5125" name="Line 5"/>
        <xdr:cNvSpPr>
          <a:spLocks noChangeShapeType="1"/>
        </xdr:cNvSpPr>
      </xdr:nvSpPr>
      <xdr:spPr bwMode="auto">
        <a:xfrm>
          <a:off x="6886575" y="1266825"/>
          <a:ext cx="84772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ublicworks.gov.za/Documents%20and%20Settings/Francois%20Pretorius/Local%20Settings/Temporary%20Internet%20Files/OLK117/ArchFeeAccts-2010%20Sep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cales"/>
      <sheetName val="Schedule E"/>
      <sheetName val="Schedule F"/>
      <sheetName val="Schedule G"/>
      <sheetName val="Schedule H"/>
      <sheetName val="Schedule I"/>
      <sheetName val="Schedule M"/>
      <sheetName val="Schedule N"/>
      <sheetName val="Previous Payments"/>
      <sheetName val="V - Time Charges"/>
      <sheetName val="W - Travelling Time &amp; Transport"/>
      <sheetName val="X - Typing &amp; Printing"/>
      <sheetName val=" Y - SiteStaff &amp; Other Charges"/>
      <sheetName val="Z - NonTaxable"/>
    </sheetNames>
    <sheetDataSet>
      <sheetData sheetId="0"/>
      <sheetData sheetId="1"/>
      <sheetData sheetId="2"/>
      <sheetData sheetId="3"/>
      <sheetData sheetId="4"/>
      <sheetData sheetId="5"/>
      <sheetData sheetId="6"/>
      <sheetData sheetId="7"/>
      <sheetData sheetId="8"/>
      <sheetData sheetId="9">
        <row r="45">
          <cell r="G45">
            <v>90000</v>
          </cell>
          <cell r="H45">
            <v>400</v>
          </cell>
          <cell r="I45">
            <v>500</v>
          </cell>
          <cell r="J45">
            <v>5500</v>
          </cell>
          <cell r="L45">
            <v>0</v>
          </cell>
          <cell r="M45">
            <v>100</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0"/>
  </sheetPr>
  <dimension ref="A1:B100"/>
  <sheetViews>
    <sheetView zoomScale="85" zoomScaleNormal="85" zoomScaleSheetLayoutView="100" workbookViewId="0">
      <selection activeCell="B34" sqref="B34"/>
    </sheetView>
  </sheetViews>
  <sheetFormatPr defaultRowHeight="15" x14ac:dyDescent="0.2"/>
  <cols>
    <col min="1" max="1" width="5.44140625" customWidth="1"/>
    <col min="2" max="2" width="70" customWidth="1"/>
  </cols>
  <sheetData>
    <row r="1" spans="1:2" ht="47.25" x14ac:dyDescent="0.2">
      <c r="A1" s="304"/>
      <c r="B1" s="87" t="s">
        <v>246</v>
      </c>
    </row>
    <row r="2" spans="1:2" x14ac:dyDescent="0.2">
      <c r="A2" s="304"/>
      <c r="B2" s="334"/>
    </row>
    <row r="3" spans="1:2" x14ac:dyDescent="0.2">
      <c r="A3" s="304"/>
      <c r="B3" s="2"/>
    </row>
    <row r="4" spans="1:2" ht="15.75" x14ac:dyDescent="0.2">
      <c r="A4" s="304"/>
      <c r="B4" s="87" t="s">
        <v>217</v>
      </c>
    </row>
    <row r="5" spans="1:2" x14ac:dyDescent="0.2">
      <c r="A5" s="304"/>
      <c r="B5" s="304"/>
    </row>
    <row r="6" spans="1:2" ht="15.75" x14ac:dyDescent="0.2">
      <c r="A6" s="860" t="s">
        <v>31</v>
      </c>
      <c r="B6" s="305" t="s">
        <v>129</v>
      </c>
    </row>
    <row r="7" spans="1:2" ht="15.75" x14ac:dyDescent="0.2">
      <c r="A7" s="304"/>
      <c r="B7" s="305"/>
    </row>
    <row r="8" spans="1:2" ht="60" x14ac:dyDescent="0.2">
      <c r="A8" s="306">
        <v>1</v>
      </c>
      <c r="B8" s="307" t="s">
        <v>218</v>
      </c>
    </row>
    <row r="9" spans="1:2" x14ac:dyDescent="0.2">
      <c r="A9" s="306"/>
      <c r="B9" s="304"/>
    </row>
    <row r="10" spans="1:2" ht="75" x14ac:dyDescent="0.2">
      <c r="A10" s="306">
        <v>2</v>
      </c>
      <c r="B10" s="308" t="s">
        <v>149</v>
      </c>
    </row>
    <row r="11" spans="1:2" x14ac:dyDescent="0.2">
      <c r="A11" s="306"/>
      <c r="B11" s="95"/>
    </row>
    <row r="12" spans="1:2" ht="45" x14ac:dyDescent="0.2">
      <c r="A12" s="306">
        <v>3</v>
      </c>
      <c r="B12" s="304" t="s">
        <v>219</v>
      </c>
    </row>
    <row r="13" spans="1:2" x14ac:dyDescent="0.2">
      <c r="A13" s="306"/>
      <c r="B13" s="95"/>
    </row>
    <row r="14" spans="1:2" ht="35.25" customHeight="1" x14ac:dyDescent="0.2">
      <c r="A14" s="306">
        <v>4</v>
      </c>
      <c r="B14" s="304" t="s">
        <v>220</v>
      </c>
    </row>
    <row r="15" spans="1:2" x14ac:dyDescent="0.2">
      <c r="A15" s="306"/>
      <c r="B15" s="304"/>
    </row>
    <row r="16" spans="1:2" ht="30" x14ac:dyDescent="0.2">
      <c r="A16" s="306">
        <v>5</v>
      </c>
      <c r="B16" s="304" t="s">
        <v>221</v>
      </c>
    </row>
    <row r="17" spans="1:2" x14ac:dyDescent="0.2">
      <c r="A17" s="306"/>
      <c r="B17" s="304"/>
    </row>
    <row r="18" spans="1:2" ht="30" x14ac:dyDescent="0.2">
      <c r="A18" s="306">
        <v>6</v>
      </c>
      <c r="B18" s="95" t="s">
        <v>222</v>
      </c>
    </row>
    <row r="19" spans="1:2" x14ac:dyDescent="0.2">
      <c r="A19" s="306"/>
      <c r="B19" s="95"/>
    </row>
    <row r="20" spans="1:2" ht="36.75" customHeight="1" x14ac:dyDescent="0.2">
      <c r="A20" s="306">
        <v>7</v>
      </c>
      <c r="B20" s="307" t="s">
        <v>223</v>
      </c>
    </row>
    <row r="21" spans="1:2" x14ac:dyDescent="0.2">
      <c r="A21" s="306"/>
      <c r="B21" s="304"/>
    </row>
    <row r="22" spans="1:2" ht="45" x14ac:dyDescent="0.2">
      <c r="A22" s="306">
        <v>8</v>
      </c>
      <c r="B22" s="304" t="s">
        <v>224</v>
      </c>
    </row>
    <row r="23" spans="1:2" x14ac:dyDescent="0.2">
      <c r="A23" s="306"/>
      <c r="B23" s="304"/>
    </row>
    <row r="24" spans="1:2" ht="45" x14ac:dyDescent="0.2">
      <c r="A24" s="306">
        <v>9</v>
      </c>
      <c r="B24" s="304" t="s">
        <v>225</v>
      </c>
    </row>
    <row r="25" spans="1:2" x14ac:dyDescent="0.2">
      <c r="A25" s="306"/>
      <c r="B25" s="304"/>
    </row>
    <row r="26" spans="1:2" ht="63" x14ac:dyDescent="0.2">
      <c r="A26" s="306">
        <v>10</v>
      </c>
      <c r="B26" s="309" t="s">
        <v>226</v>
      </c>
    </row>
    <row r="27" spans="1:2" ht="15.75" x14ac:dyDescent="0.2">
      <c r="A27" s="306"/>
      <c r="B27" s="87"/>
    </row>
    <row r="28" spans="1:2" ht="31.5" x14ac:dyDescent="0.2">
      <c r="A28" s="306">
        <v>11</v>
      </c>
      <c r="B28" s="87" t="s">
        <v>130</v>
      </c>
    </row>
    <row r="29" spans="1:2" ht="15.75" x14ac:dyDescent="0.2">
      <c r="A29" s="306"/>
      <c r="B29" s="87"/>
    </row>
    <row r="30" spans="1:2" ht="30" x14ac:dyDescent="0.2">
      <c r="A30" s="306">
        <v>12</v>
      </c>
      <c r="B30" s="304" t="s">
        <v>227</v>
      </c>
    </row>
    <row r="31" spans="1:2" x14ac:dyDescent="0.2">
      <c r="A31" s="306"/>
      <c r="B31" s="304"/>
    </row>
    <row r="32" spans="1:2" x14ac:dyDescent="0.2">
      <c r="A32" s="306">
        <v>13</v>
      </c>
      <c r="B32" s="307" t="s">
        <v>228</v>
      </c>
    </row>
    <row r="33" spans="1:2" x14ac:dyDescent="0.2">
      <c r="A33" s="306"/>
      <c r="B33" s="307"/>
    </row>
    <row r="34" spans="1:2" ht="30" x14ac:dyDescent="0.2">
      <c r="A34" s="306">
        <v>14</v>
      </c>
      <c r="B34" s="307" t="s">
        <v>229</v>
      </c>
    </row>
    <row r="35" spans="1:2" x14ac:dyDescent="0.2">
      <c r="A35" s="306"/>
      <c r="B35" s="304"/>
    </row>
    <row r="36" spans="1:2" ht="15.75" x14ac:dyDescent="0.2">
      <c r="A36" s="306"/>
      <c r="B36" s="87"/>
    </row>
    <row r="37" spans="1:2" ht="15.75" x14ac:dyDescent="0.2">
      <c r="A37" s="860" t="s">
        <v>33</v>
      </c>
      <c r="B37" s="87" t="s">
        <v>131</v>
      </c>
    </row>
    <row r="38" spans="1:2" x14ac:dyDescent="0.2">
      <c r="A38" s="306"/>
      <c r="B38" s="304"/>
    </row>
    <row r="39" spans="1:2" x14ac:dyDescent="0.2">
      <c r="A39" s="306">
        <v>1</v>
      </c>
      <c r="B39" s="304" t="s">
        <v>132</v>
      </c>
    </row>
    <row r="40" spans="1:2" x14ac:dyDescent="0.2">
      <c r="A40" s="306"/>
      <c r="B40" s="304"/>
    </row>
    <row r="41" spans="1:2" ht="30" x14ac:dyDescent="0.2">
      <c r="A41" s="306">
        <v>2</v>
      </c>
      <c r="B41" s="304" t="s">
        <v>230</v>
      </c>
    </row>
    <row r="42" spans="1:2" ht="15.75" x14ac:dyDescent="0.2">
      <c r="A42" s="306"/>
      <c r="B42" s="305"/>
    </row>
    <row r="43" spans="1:2" x14ac:dyDescent="0.2">
      <c r="A43" s="306">
        <v>3</v>
      </c>
      <c r="B43" s="304" t="s">
        <v>133</v>
      </c>
    </row>
    <row r="44" spans="1:2" x14ac:dyDescent="0.2">
      <c r="A44" s="306"/>
      <c r="B44" s="304"/>
    </row>
    <row r="45" spans="1:2" ht="45" x14ac:dyDescent="0.2">
      <c r="A45" s="306">
        <v>4</v>
      </c>
      <c r="B45" s="304" t="s">
        <v>134</v>
      </c>
    </row>
    <row r="46" spans="1:2" x14ac:dyDescent="0.2">
      <c r="A46" s="306"/>
      <c r="B46" s="95"/>
    </row>
    <row r="47" spans="1:2" ht="30" x14ac:dyDescent="0.2">
      <c r="A47" s="306">
        <v>5</v>
      </c>
      <c r="B47" s="304" t="s">
        <v>135</v>
      </c>
    </row>
    <row r="48" spans="1:2" x14ac:dyDescent="0.2">
      <c r="A48" s="306"/>
      <c r="B48" s="304"/>
    </row>
    <row r="49" spans="1:2" ht="75" x14ac:dyDescent="0.2">
      <c r="A49" s="306">
        <v>6</v>
      </c>
      <c r="B49" s="307" t="s">
        <v>136</v>
      </c>
    </row>
    <row r="50" spans="1:2" x14ac:dyDescent="0.2">
      <c r="A50" s="306"/>
      <c r="B50" s="304"/>
    </row>
    <row r="51" spans="1:2" ht="60" x14ac:dyDescent="0.2">
      <c r="A51" s="306">
        <v>7</v>
      </c>
      <c r="B51" s="304" t="s">
        <v>347</v>
      </c>
    </row>
    <row r="52" spans="1:2" x14ac:dyDescent="0.2">
      <c r="A52" s="306"/>
      <c r="B52" s="304"/>
    </row>
    <row r="53" spans="1:2" ht="75" x14ac:dyDescent="0.2">
      <c r="A53" s="306">
        <v>8</v>
      </c>
      <c r="B53" s="307" t="s">
        <v>137</v>
      </c>
    </row>
    <row r="54" spans="1:2" x14ac:dyDescent="0.2">
      <c r="A54" s="306"/>
      <c r="B54" s="307"/>
    </row>
    <row r="55" spans="1:2" ht="60" x14ac:dyDescent="0.2">
      <c r="A55" s="306">
        <v>9</v>
      </c>
      <c r="B55" s="307" t="s">
        <v>231</v>
      </c>
    </row>
    <row r="56" spans="1:2" x14ac:dyDescent="0.2">
      <c r="A56" s="306"/>
      <c r="B56" s="304"/>
    </row>
    <row r="57" spans="1:2" ht="45" x14ac:dyDescent="0.2">
      <c r="A57" s="306">
        <v>10</v>
      </c>
      <c r="B57" s="304" t="s">
        <v>232</v>
      </c>
    </row>
    <row r="58" spans="1:2" x14ac:dyDescent="0.2">
      <c r="A58" s="306"/>
      <c r="B58" s="307"/>
    </row>
    <row r="59" spans="1:2" ht="30" x14ac:dyDescent="0.2">
      <c r="A59" s="306">
        <v>11</v>
      </c>
      <c r="B59" s="307" t="s">
        <v>233</v>
      </c>
    </row>
    <row r="60" spans="1:2" x14ac:dyDescent="0.2">
      <c r="A60" s="306"/>
      <c r="B60" s="307"/>
    </row>
    <row r="61" spans="1:2" ht="45" x14ac:dyDescent="0.2">
      <c r="A61" s="306">
        <v>12</v>
      </c>
      <c r="B61" s="307" t="s">
        <v>234</v>
      </c>
    </row>
    <row r="62" spans="1:2" x14ac:dyDescent="0.2">
      <c r="A62" s="306"/>
      <c r="B62" s="304"/>
    </row>
    <row r="63" spans="1:2" ht="15.75" x14ac:dyDescent="0.2">
      <c r="A63" s="855" t="s">
        <v>35</v>
      </c>
      <c r="B63" s="305" t="s">
        <v>382</v>
      </c>
    </row>
    <row r="64" spans="1:2" x14ac:dyDescent="0.2">
      <c r="A64" s="856"/>
      <c r="B64" s="304"/>
    </row>
    <row r="65" spans="1:2" ht="45" x14ac:dyDescent="0.2">
      <c r="A65" s="856"/>
      <c r="B65" s="857" t="s">
        <v>383</v>
      </c>
    </row>
    <row r="66" spans="1:2" x14ac:dyDescent="0.2">
      <c r="A66" s="856"/>
      <c r="B66" s="304"/>
    </row>
    <row r="67" spans="1:2" ht="30" x14ac:dyDescent="0.2">
      <c r="A67" s="856" t="s">
        <v>384</v>
      </c>
      <c r="B67" s="304" t="s">
        <v>385</v>
      </c>
    </row>
    <row r="68" spans="1:2" x14ac:dyDescent="0.2">
      <c r="A68" s="856"/>
      <c r="B68" s="304"/>
    </row>
    <row r="69" spans="1:2" x14ac:dyDescent="0.2">
      <c r="A69" s="856" t="s">
        <v>386</v>
      </c>
      <c r="B69" s="304" t="s">
        <v>387</v>
      </c>
    </row>
    <row r="70" spans="1:2" x14ac:dyDescent="0.2">
      <c r="A70" s="856"/>
      <c r="B70" s="304"/>
    </row>
    <row r="71" spans="1:2" ht="30" x14ac:dyDescent="0.2">
      <c r="A71" s="856" t="s">
        <v>388</v>
      </c>
      <c r="B71" s="304" t="s">
        <v>389</v>
      </c>
    </row>
    <row r="72" spans="1:2" x14ac:dyDescent="0.2">
      <c r="A72" s="856"/>
      <c r="B72" s="304"/>
    </row>
    <row r="73" spans="1:2" ht="30" x14ac:dyDescent="0.2">
      <c r="A73" s="856" t="s">
        <v>390</v>
      </c>
      <c r="B73" s="858" t="s">
        <v>391</v>
      </c>
    </row>
    <row r="74" spans="1:2" x14ac:dyDescent="0.2">
      <c r="A74" s="856"/>
      <c r="B74" s="304"/>
    </row>
    <row r="75" spans="1:2" ht="30" x14ac:dyDescent="0.2">
      <c r="A75" s="856" t="s">
        <v>392</v>
      </c>
      <c r="B75" s="304" t="s">
        <v>393</v>
      </c>
    </row>
    <row r="76" spans="1:2" x14ac:dyDescent="0.2">
      <c r="A76" s="856"/>
      <c r="B76" s="304"/>
    </row>
    <row r="77" spans="1:2" ht="30" x14ac:dyDescent="0.2">
      <c r="A77" s="856" t="s">
        <v>394</v>
      </c>
      <c r="B77" s="858" t="s">
        <v>395</v>
      </c>
    </row>
    <row r="78" spans="1:2" x14ac:dyDescent="0.2">
      <c r="A78" s="856"/>
      <c r="B78" s="304"/>
    </row>
    <row r="79" spans="1:2" ht="30" x14ac:dyDescent="0.2">
      <c r="A79" s="856" t="s">
        <v>396</v>
      </c>
      <c r="B79" s="304" t="s">
        <v>397</v>
      </c>
    </row>
    <row r="80" spans="1:2" x14ac:dyDescent="0.2">
      <c r="A80" s="856"/>
      <c r="B80" s="304"/>
    </row>
    <row r="81" spans="1:2" x14ac:dyDescent="0.2">
      <c r="A81" s="856"/>
      <c r="B81" s="304"/>
    </row>
    <row r="82" spans="1:2" x14ac:dyDescent="0.2">
      <c r="A82" s="856">
        <f>A61+1</f>
        <v>13</v>
      </c>
      <c r="B82" s="304" t="s">
        <v>22</v>
      </c>
    </row>
    <row r="83" spans="1:2" ht="25.5" x14ac:dyDescent="0.2">
      <c r="A83" s="856"/>
      <c r="B83" s="859" t="s">
        <v>398</v>
      </c>
    </row>
    <row r="100" spans="1:1" x14ac:dyDescent="0.2">
      <c r="A100" s="340" t="s">
        <v>258</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49" type="noConversion"/>
  <pageMargins left="0.75" right="0.75" top="1" bottom="1" header="0.5" footer="0.5"/>
  <pageSetup paperSize="9" scale="74" orientation="portrait" r:id="rId2"/>
  <headerFooter alignWithMargins="0"/>
  <rowBreaks count="1" manualBreakCount="1">
    <brk id="3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H65"/>
  <sheetViews>
    <sheetView zoomScale="75" zoomScaleNormal="75" zoomScaleSheetLayoutView="75" workbookViewId="0">
      <selection activeCell="H7" sqref="H7"/>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7" max="7" width="9.77734375" bestFit="1" customWidth="1"/>
    <col min="8" max="8" width="14.5546875" customWidth="1"/>
  </cols>
  <sheetData>
    <row r="1" spans="1:8" ht="18.75" thickTop="1" x14ac:dyDescent="0.2">
      <c r="A1" s="862" t="s">
        <v>73</v>
      </c>
      <c r="B1" s="122"/>
      <c r="C1" s="122"/>
      <c r="D1" s="122"/>
      <c r="E1" s="122"/>
      <c r="F1" s="122"/>
      <c r="G1" s="122"/>
      <c r="H1" s="123"/>
    </row>
    <row r="2" spans="1:8" ht="15.75" x14ac:dyDescent="0.2">
      <c r="A2" s="239" t="s">
        <v>170</v>
      </c>
      <c r="B2" s="90"/>
      <c r="C2" s="90"/>
      <c r="D2" s="90"/>
      <c r="E2" s="226" t="s">
        <v>178</v>
      </c>
      <c r="F2" s="90"/>
      <c r="G2" s="90"/>
      <c r="H2" s="92"/>
    </row>
    <row r="3" spans="1:8" ht="16.5" thickBot="1" x14ac:dyDescent="0.25">
      <c r="A3" s="1117" t="s">
        <v>299</v>
      </c>
      <c r="B3" s="1118"/>
      <c r="C3" s="867">
        <f>'Input Data'!$D$29</f>
        <v>0</v>
      </c>
      <c r="D3" s="197"/>
      <c r="E3" s="325" t="s">
        <v>249</v>
      </c>
      <c r="F3" s="506">
        <f>'Input Data'!$D$6</f>
        <v>0</v>
      </c>
      <c r="G3" s="93"/>
      <c r="H3" s="94"/>
    </row>
    <row r="4" spans="1:8" ht="15.75" thickTop="1" x14ac:dyDescent="0.2">
      <c r="A4" s="198"/>
      <c r="B4" s="138"/>
      <c r="C4" s="124"/>
      <c r="D4" s="124"/>
      <c r="E4" s="124"/>
      <c r="F4" s="90"/>
      <c r="G4" s="90"/>
      <c r="H4" s="92"/>
    </row>
    <row r="5" spans="1:8" x14ac:dyDescent="0.2">
      <c r="A5" s="240" t="s">
        <v>301</v>
      </c>
      <c r="B5" s="225"/>
      <c r="C5" s="225"/>
      <c r="D5" s="225"/>
      <c r="E5" s="225"/>
      <c r="F5" s="225"/>
      <c r="G5" s="225"/>
      <c r="H5" s="264"/>
    </row>
    <row r="6" spans="1:8" ht="30" x14ac:dyDescent="0.2">
      <c r="A6" s="128" t="s">
        <v>74</v>
      </c>
      <c r="B6" s="129" t="s">
        <v>37</v>
      </c>
      <c r="C6" s="146" t="s">
        <v>24</v>
      </c>
      <c r="D6" s="199"/>
      <c r="E6" s="129" t="s">
        <v>119</v>
      </c>
      <c r="F6" s="129" t="s">
        <v>75</v>
      </c>
      <c r="G6" s="129" t="s">
        <v>5</v>
      </c>
      <c r="H6" s="130" t="s">
        <v>8</v>
      </c>
    </row>
    <row r="7" spans="1:8" x14ac:dyDescent="0.2">
      <c r="A7" s="131"/>
      <c r="B7" s="132"/>
      <c r="C7" s="149"/>
      <c r="D7" s="200"/>
      <c r="E7" s="132"/>
      <c r="F7" s="132"/>
      <c r="G7" s="740"/>
      <c r="H7" s="741">
        <f t="shared" ref="H7:H16" si="0">F7*G7</f>
        <v>0</v>
      </c>
    </row>
    <row r="8" spans="1:8" x14ac:dyDescent="0.2">
      <c r="A8" s="133"/>
      <c r="B8" s="134"/>
      <c r="C8" s="151"/>
      <c r="D8" s="163"/>
      <c r="E8" s="134"/>
      <c r="F8" s="134"/>
      <c r="G8" s="742"/>
      <c r="H8" s="743">
        <f t="shared" si="0"/>
        <v>0</v>
      </c>
    </row>
    <row r="9" spans="1:8" x14ac:dyDescent="0.2">
      <c r="A9" s="133"/>
      <c r="B9" s="134"/>
      <c r="C9" s="151"/>
      <c r="D9" s="163"/>
      <c r="E9" s="134"/>
      <c r="F9" s="134"/>
      <c r="G9" s="742"/>
      <c r="H9" s="743">
        <f t="shared" si="0"/>
        <v>0</v>
      </c>
    </row>
    <row r="10" spans="1:8" x14ac:dyDescent="0.2">
      <c r="A10" s="133"/>
      <c r="B10" s="134"/>
      <c r="C10" s="151"/>
      <c r="D10" s="163"/>
      <c r="E10" s="134"/>
      <c r="F10" s="134"/>
      <c r="G10" s="742"/>
      <c r="H10" s="743">
        <f t="shared" si="0"/>
        <v>0</v>
      </c>
    </row>
    <row r="11" spans="1:8" x14ac:dyDescent="0.2">
      <c r="A11" s="133"/>
      <c r="B11" s="134"/>
      <c r="C11" s="151"/>
      <c r="D11" s="163"/>
      <c r="E11" s="134"/>
      <c r="F11" s="134"/>
      <c r="G11" s="742"/>
      <c r="H11" s="743">
        <f t="shared" si="0"/>
        <v>0</v>
      </c>
    </row>
    <row r="12" spans="1:8" x14ac:dyDescent="0.2">
      <c r="A12" s="133"/>
      <c r="B12" s="134"/>
      <c r="C12" s="151"/>
      <c r="D12" s="163"/>
      <c r="E12" s="134"/>
      <c r="F12" s="134"/>
      <c r="G12" s="742"/>
      <c r="H12" s="743">
        <f t="shared" si="0"/>
        <v>0</v>
      </c>
    </row>
    <row r="13" spans="1:8" x14ac:dyDescent="0.2">
      <c r="A13" s="133"/>
      <c r="B13" s="134"/>
      <c r="C13" s="151"/>
      <c r="D13" s="163"/>
      <c r="E13" s="134"/>
      <c r="F13" s="134"/>
      <c r="G13" s="742"/>
      <c r="H13" s="743">
        <f t="shared" si="0"/>
        <v>0</v>
      </c>
    </row>
    <row r="14" spans="1:8" x14ac:dyDescent="0.2">
      <c r="A14" s="133"/>
      <c r="B14" s="134"/>
      <c r="C14" s="151"/>
      <c r="D14" s="163"/>
      <c r="E14" s="134"/>
      <c r="F14" s="134"/>
      <c r="G14" s="742"/>
      <c r="H14" s="743">
        <f t="shared" si="0"/>
        <v>0</v>
      </c>
    </row>
    <row r="15" spans="1:8" x14ac:dyDescent="0.2">
      <c r="A15" s="133"/>
      <c r="B15" s="134"/>
      <c r="C15" s="151"/>
      <c r="D15" s="163"/>
      <c r="E15" s="134"/>
      <c r="F15" s="134"/>
      <c r="G15" s="742"/>
      <c r="H15" s="743">
        <f t="shared" si="0"/>
        <v>0</v>
      </c>
    </row>
    <row r="16" spans="1:8" ht="15.75" thickBot="1" x14ac:dyDescent="0.25">
      <c r="A16" s="135"/>
      <c r="B16" s="136"/>
      <c r="C16" s="152"/>
      <c r="D16" s="201"/>
      <c r="E16" s="136"/>
      <c r="F16" s="136"/>
      <c r="G16" s="744"/>
      <c r="H16" s="745">
        <f t="shared" si="0"/>
        <v>0</v>
      </c>
    </row>
    <row r="17" spans="1:8" x14ac:dyDescent="0.2">
      <c r="A17" s="246"/>
      <c r="B17" s="247"/>
      <c r="C17" s="247"/>
      <c r="D17" s="247"/>
      <c r="E17" s="247"/>
      <c r="F17" s="247"/>
      <c r="G17" s="760" t="s">
        <v>76</v>
      </c>
      <c r="H17" s="761">
        <f>SUM(H7:H16)</f>
        <v>0</v>
      </c>
    </row>
    <row r="18" spans="1:8" ht="15.75" thickBot="1" x14ac:dyDescent="0.25">
      <c r="A18" s="137"/>
      <c r="B18" s="142"/>
      <c r="C18" s="142"/>
      <c r="D18" s="142"/>
      <c r="E18" s="142"/>
      <c r="F18" s="142"/>
      <c r="G18" s="722" t="s">
        <v>295</v>
      </c>
      <c r="H18" s="723"/>
    </row>
    <row r="19" spans="1:8" x14ac:dyDescent="0.2">
      <c r="A19" s="91"/>
      <c r="B19" s="90"/>
      <c r="C19" s="90"/>
      <c r="D19" s="90"/>
      <c r="E19" s="90"/>
      <c r="F19" s="90"/>
      <c r="G19" s="90"/>
      <c r="H19" s="217"/>
    </row>
    <row r="20" spans="1:8" x14ac:dyDescent="0.2">
      <c r="A20" s="164" t="s">
        <v>302</v>
      </c>
      <c r="B20" s="102"/>
      <c r="C20" s="102"/>
      <c r="D20" s="102"/>
      <c r="E20" s="102"/>
      <c r="F20" s="102"/>
      <c r="G20" s="102"/>
      <c r="H20" s="218"/>
    </row>
    <row r="21" spans="1:8" ht="45" x14ac:dyDescent="0.2">
      <c r="A21" s="128" t="s">
        <v>4</v>
      </c>
      <c r="B21" s="146" t="s">
        <v>37</v>
      </c>
      <c r="C21" s="202"/>
      <c r="D21" s="146" t="s">
        <v>24</v>
      </c>
      <c r="E21" s="199"/>
      <c r="F21" s="129" t="s">
        <v>356</v>
      </c>
      <c r="G21" s="129" t="s">
        <v>77</v>
      </c>
      <c r="H21" s="219" t="s">
        <v>8</v>
      </c>
    </row>
    <row r="22" spans="1:8" x14ac:dyDescent="0.2">
      <c r="A22" s="131"/>
      <c r="B22" s="149"/>
      <c r="C22" s="203"/>
      <c r="D22" s="149"/>
      <c r="E22" s="200"/>
      <c r="F22" s="799"/>
      <c r="G22" s="204"/>
      <c r="H22" s="741">
        <f t="shared" ref="H22:H31" si="1">F22*G22</f>
        <v>0</v>
      </c>
    </row>
    <row r="23" spans="1:8" x14ac:dyDescent="0.2">
      <c r="A23" s="133"/>
      <c r="B23" s="151"/>
      <c r="C23" s="162"/>
      <c r="D23" s="151"/>
      <c r="E23" s="163"/>
      <c r="F23" s="800"/>
      <c r="G23" s="626"/>
      <c r="H23" s="743">
        <f t="shared" si="1"/>
        <v>0</v>
      </c>
    </row>
    <row r="24" spans="1:8" x14ac:dyDescent="0.2">
      <c r="A24" s="133"/>
      <c r="B24" s="151"/>
      <c r="C24" s="162"/>
      <c r="D24" s="151"/>
      <c r="E24" s="163"/>
      <c r="F24" s="800"/>
      <c r="G24" s="626"/>
      <c r="H24" s="743">
        <f t="shared" si="1"/>
        <v>0</v>
      </c>
    </row>
    <row r="25" spans="1:8" x14ac:dyDescent="0.2">
      <c r="A25" s="133"/>
      <c r="B25" s="151"/>
      <c r="C25" s="162"/>
      <c r="D25" s="151"/>
      <c r="E25" s="163"/>
      <c r="F25" s="800"/>
      <c r="G25" s="626"/>
      <c r="H25" s="743">
        <f t="shared" si="1"/>
        <v>0</v>
      </c>
    </row>
    <row r="26" spans="1:8" x14ac:dyDescent="0.2">
      <c r="A26" s="133"/>
      <c r="B26" s="151"/>
      <c r="C26" s="162"/>
      <c r="D26" s="151"/>
      <c r="E26" s="163"/>
      <c r="F26" s="800"/>
      <c r="G26" s="626"/>
      <c r="H26" s="743">
        <f t="shared" si="1"/>
        <v>0</v>
      </c>
    </row>
    <row r="27" spans="1:8" x14ac:dyDescent="0.2">
      <c r="A27" s="133"/>
      <c r="B27" s="151"/>
      <c r="C27" s="162"/>
      <c r="D27" s="151"/>
      <c r="E27" s="163"/>
      <c r="F27" s="800"/>
      <c r="G27" s="626"/>
      <c r="H27" s="743">
        <f t="shared" si="1"/>
        <v>0</v>
      </c>
    </row>
    <row r="28" spans="1:8" x14ac:dyDescent="0.2">
      <c r="A28" s="133"/>
      <c r="B28" s="151"/>
      <c r="C28" s="162"/>
      <c r="D28" s="151"/>
      <c r="E28" s="163"/>
      <c r="F28" s="800"/>
      <c r="G28" s="626"/>
      <c r="H28" s="743">
        <f t="shared" si="1"/>
        <v>0</v>
      </c>
    </row>
    <row r="29" spans="1:8" x14ac:dyDescent="0.2">
      <c r="A29" s="133"/>
      <c r="B29" s="151"/>
      <c r="C29" s="162"/>
      <c r="D29" s="151"/>
      <c r="E29" s="163"/>
      <c r="F29" s="800"/>
      <c r="G29" s="626"/>
      <c r="H29" s="743">
        <f t="shared" si="1"/>
        <v>0</v>
      </c>
    </row>
    <row r="30" spans="1:8" x14ac:dyDescent="0.2">
      <c r="A30" s="133"/>
      <c r="B30" s="151"/>
      <c r="C30" s="162"/>
      <c r="D30" s="151"/>
      <c r="E30" s="163"/>
      <c r="F30" s="800"/>
      <c r="G30" s="626"/>
      <c r="H30" s="743">
        <f t="shared" si="1"/>
        <v>0</v>
      </c>
    </row>
    <row r="31" spans="1:8" ht="15.75" thickBot="1" x14ac:dyDescent="0.25">
      <c r="A31" s="135"/>
      <c r="B31" s="152"/>
      <c r="C31" s="205"/>
      <c r="D31" s="152"/>
      <c r="E31" s="201"/>
      <c r="F31" s="801"/>
      <c r="G31" s="627"/>
      <c r="H31" s="745">
        <f t="shared" si="1"/>
        <v>0</v>
      </c>
    </row>
    <row r="32" spans="1:8" x14ac:dyDescent="0.2">
      <c r="A32" s="246"/>
      <c r="B32" s="247"/>
      <c r="C32" s="247"/>
      <c r="D32" s="247"/>
      <c r="E32" s="247"/>
      <c r="F32" s="247"/>
      <c r="G32" s="212" t="s">
        <v>78</v>
      </c>
      <c r="H32" s="761">
        <f>SUM(H22:H31)</f>
        <v>0</v>
      </c>
    </row>
    <row r="33" spans="1:8" ht="15.75" thickBot="1" x14ac:dyDescent="0.25">
      <c r="A33" s="137"/>
      <c r="B33" s="142"/>
      <c r="C33" s="142"/>
      <c r="D33" s="142"/>
      <c r="E33" s="142"/>
      <c r="F33" s="142"/>
      <c r="G33" s="142" t="s">
        <v>295</v>
      </c>
      <c r="H33" s="723"/>
    </row>
    <row r="34" spans="1:8" x14ac:dyDescent="0.2">
      <c r="A34" s="137"/>
      <c r="B34" s="142"/>
      <c r="C34" s="142"/>
      <c r="D34" s="142"/>
      <c r="E34" s="142"/>
      <c r="F34" s="142"/>
      <c r="G34" s="142"/>
      <c r="H34" s="785"/>
    </row>
    <row r="35" spans="1:8" x14ac:dyDescent="0.2">
      <c r="A35" s="164" t="s">
        <v>79</v>
      </c>
      <c r="B35" s="126"/>
      <c r="C35" s="126"/>
      <c r="D35" s="126"/>
      <c r="E35" s="126"/>
      <c r="F35" s="126"/>
      <c r="G35" s="126"/>
      <c r="H35" s="786"/>
    </row>
    <row r="36" spans="1:8" ht="45" x14ac:dyDescent="0.2">
      <c r="A36" s="128" t="s">
        <v>4</v>
      </c>
      <c r="B36" s="145" t="s">
        <v>37</v>
      </c>
      <c r="C36" s="199"/>
      <c r="D36" s="129" t="s">
        <v>80</v>
      </c>
      <c r="E36" s="129" t="s">
        <v>81</v>
      </c>
      <c r="F36" s="129" t="s">
        <v>82</v>
      </c>
      <c r="G36" s="129" t="s">
        <v>83</v>
      </c>
      <c r="H36" s="787" t="s">
        <v>8</v>
      </c>
    </row>
    <row r="37" spans="1:8" x14ac:dyDescent="0.2">
      <c r="A37" s="206"/>
      <c r="B37" s="207"/>
      <c r="C37" s="208"/>
      <c r="D37" s="330"/>
      <c r="E37" s="330">
        <v>0</v>
      </c>
      <c r="F37" s="330"/>
      <c r="G37" s="209">
        <v>0</v>
      </c>
      <c r="H37" s="788">
        <f>G37*E37</f>
        <v>0</v>
      </c>
    </row>
    <row r="38" spans="1:8" x14ac:dyDescent="0.2">
      <c r="A38" s="133"/>
      <c r="B38" s="151"/>
      <c r="C38" s="163"/>
      <c r="D38" s="331"/>
      <c r="E38" s="331"/>
      <c r="F38" s="331"/>
      <c r="G38" s="210"/>
      <c r="H38" s="789">
        <f t="shared" ref="H38:H46" si="2">G38*E38</f>
        <v>0</v>
      </c>
    </row>
    <row r="39" spans="1:8" x14ac:dyDescent="0.2">
      <c r="A39" s="133"/>
      <c r="B39" s="151"/>
      <c r="C39" s="163"/>
      <c r="D39" s="331"/>
      <c r="E39" s="331"/>
      <c r="F39" s="331"/>
      <c r="G39" s="210"/>
      <c r="H39" s="789">
        <f t="shared" si="2"/>
        <v>0</v>
      </c>
    </row>
    <row r="40" spans="1:8" x14ac:dyDescent="0.2">
      <c r="A40" s="133"/>
      <c r="B40" s="151"/>
      <c r="C40" s="163"/>
      <c r="D40" s="331"/>
      <c r="E40" s="331"/>
      <c r="F40" s="331"/>
      <c r="G40" s="210"/>
      <c r="H40" s="789">
        <f t="shared" si="2"/>
        <v>0</v>
      </c>
    </row>
    <row r="41" spans="1:8" x14ac:dyDescent="0.2">
      <c r="A41" s="133"/>
      <c r="B41" s="151"/>
      <c r="C41" s="163"/>
      <c r="D41" s="331"/>
      <c r="E41" s="331"/>
      <c r="F41" s="331"/>
      <c r="G41" s="210"/>
      <c r="H41" s="789">
        <f t="shared" si="2"/>
        <v>0</v>
      </c>
    </row>
    <row r="42" spans="1:8" x14ac:dyDescent="0.2">
      <c r="A42" s="133"/>
      <c r="B42" s="151"/>
      <c r="C42" s="163"/>
      <c r="D42" s="331"/>
      <c r="E42" s="331"/>
      <c r="F42" s="331"/>
      <c r="G42" s="210"/>
      <c r="H42" s="789">
        <f t="shared" si="2"/>
        <v>0</v>
      </c>
    </row>
    <row r="43" spans="1:8" x14ac:dyDescent="0.2">
      <c r="A43" s="133"/>
      <c r="B43" s="151"/>
      <c r="C43" s="163"/>
      <c r="D43" s="331"/>
      <c r="E43" s="331"/>
      <c r="F43" s="331"/>
      <c r="G43" s="210"/>
      <c r="H43" s="789">
        <f t="shared" si="2"/>
        <v>0</v>
      </c>
    </row>
    <row r="44" spans="1:8" x14ac:dyDescent="0.2">
      <c r="A44" s="265"/>
      <c r="B44" s="207"/>
      <c r="C44" s="208"/>
      <c r="D44" s="330"/>
      <c r="E44" s="330"/>
      <c r="F44" s="330"/>
      <c r="G44" s="209"/>
      <c r="H44" s="790">
        <f t="shared" si="2"/>
        <v>0</v>
      </c>
    </row>
    <row r="45" spans="1:8" x14ac:dyDescent="0.2">
      <c r="A45" s="133"/>
      <c r="B45" s="151"/>
      <c r="C45" s="163"/>
      <c r="D45" s="331"/>
      <c r="E45" s="331"/>
      <c r="F45" s="331"/>
      <c r="G45" s="210"/>
      <c r="H45" s="789">
        <f t="shared" si="2"/>
        <v>0</v>
      </c>
    </row>
    <row r="46" spans="1:8" ht="15.75" thickBot="1" x14ac:dyDescent="0.25">
      <c r="A46" s="135"/>
      <c r="B46" s="152"/>
      <c r="C46" s="201"/>
      <c r="D46" s="332"/>
      <c r="E46" s="332"/>
      <c r="F46" s="332"/>
      <c r="G46" s="211"/>
      <c r="H46" s="791">
        <f t="shared" si="2"/>
        <v>0</v>
      </c>
    </row>
    <row r="47" spans="1:8" x14ac:dyDescent="0.2">
      <c r="A47" s="246"/>
      <c r="B47" s="247"/>
      <c r="C47" s="247"/>
      <c r="D47" s="247"/>
      <c r="E47" s="247"/>
      <c r="F47" s="247"/>
      <c r="G47" s="212" t="s">
        <v>180</v>
      </c>
      <c r="H47" s="792">
        <f>SUM(H37:H46)</f>
        <v>0</v>
      </c>
    </row>
    <row r="48" spans="1:8" ht="15.75" thickBot="1" x14ac:dyDescent="0.25">
      <c r="A48" s="137"/>
      <c r="B48" s="142"/>
      <c r="C48" s="142"/>
      <c r="D48" s="142"/>
      <c r="E48" s="142"/>
      <c r="F48" s="142"/>
      <c r="G48" s="142" t="s">
        <v>295</v>
      </c>
      <c r="H48" s="723">
        <v>0</v>
      </c>
    </row>
    <row r="49" spans="1:8" x14ac:dyDescent="0.2">
      <c r="A49" s="91"/>
      <c r="B49" s="90"/>
      <c r="C49" s="90"/>
      <c r="D49" s="90"/>
      <c r="E49" s="90"/>
      <c r="F49" s="90"/>
      <c r="G49" s="90"/>
      <c r="H49" s="793"/>
    </row>
    <row r="50" spans="1:8" x14ac:dyDescent="0.2">
      <c r="A50" s="164" t="s">
        <v>84</v>
      </c>
      <c r="B50" s="126"/>
      <c r="C50" s="126"/>
      <c r="D50" s="126"/>
      <c r="E50" s="126"/>
      <c r="F50" s="126"/>
      <c r="G50" s="126"/>
      <c r="H50" s="786"/>
    </row>
    <row r="51" spans="1:8" ht="45" x14ac:dyDescent="0.2">
      <c r="A51" s="147" t="s">
        <v>4</v>
      </c>
      <c r="B51" s="145" t="s">
        <v>30</v>
      </c>
      <c r="C51" s="213"/>
      <c r="D51" s="129" t="s">
        <v>85</v>
      </c>
      <c r="E51" s="129" t="s">
        <v>86</v>
      </c>
      <c r="F51" s="129" t="s">
        <v>87</v>
      </c>
      <c r="G51" s="129" t="s">
        <v>357</v>
      </c>
      <c r="H51" s="787" t="s">
        <v>40</v>
      </c>
    </row>
    <row r="52" spans="1:8" x14ac:dyDescent="0.2">
      <c r="A52" s="131"/>
      <c r="B52" s="149"/>
      <c r="C52" s="214"/>
      <c r="D52" s="132"/>
      <c r="E52" s="132"/>
      <c r="F52" s="132"/>
      <c r="G52" s="799"/>
      <c r="H52" s="794">
        <f>G52*F52</f>
        <v>0</v>
      </c>
    </row>
    <row r="53" spans="1:8" x14ac:dyDescent="0.2">
      <c r="A53" s="133"/>
      <c r="B53" s="151"/>
      <c r="C53" s="215"/>
      <c r="D53" s="151"/>
      <c r="E53" s="134"/>
      <c r="F53" s="134"/>
      <c r="G53" s="802"/>
      <c r="H53" s="789"/>
    </row>
    <row r="54" spans="1:8" x14ac:dyDescent="0.2">
      <c r="A54" s="133"/>
      <c r="B54" s="151"/>
      <c r="C54" s="215"/>
      <c r="D54" s="151"/>
      <c r="E54" s="134"/>
      <c r="F54" s="134"/>
      <c r="G54" s="802"/>
      <c r="H54" s="789"/>
    </row>
    <row r="55" spans="1:8" x14ac:dyDescent="0.2">
      <c r="A55" s="133"/>
      <c r="B55" s="151"/>
      <c r="C55" s="215"/>
      <c r="D55" s="151"/>
      <c r="E55" s="134"/>
      <c r="F55" s="134"/>
      <c r="G55" s="802"/>
      <c r="H55" s="789"/>
    </row>
    <row r="56" spans="1:8" x14ac:dyDescent="0.2">
      <c r="A56" s="133"/>
      <c r="B56" s="151"/>
      <c r="C56" s="215"/>
      <c r="D56" s="151"/>
      <c r="E56" s="134"/>
      <c r="F56" s="134"/>
      <c r="G56" s="802"/>
      <c r="H56" s="789"/>
    </row>
    <row r="57" spans="1:8" x14ac:dyDescent="0.2">
      <c r="A57" s="133"/>
      <c r="B57" s="151"/>
      <c r="C57" s="215"/>
      <c r="D57" s="151"/>
      <c r="E57" s="134"/>
      <c r="F57" s="134"/>
      <c r="G57" s="802"/>
      <c r="H57" s="789"/>
    </row>
    <row r="58" spans="1:8" ht="15.75" thickBot="1" x14ac:dyDescent="0.25">
      <c r="A58" s="265"/>
      <c r="B58" s="207"/>
      <c r="C58" s="266"/>
      <c r="D58" s="207"/>
      <c r="E58" s="267"/>
      <c r="F58" s="161"/>
      <c r="G58" s="803"/>
      <c r="H58" s="791"/>
    </row>
    <row r="59" spans="1:8" x14ac:dyDescent="0.2">
      <c r="A59" s="246"/>
      <c r="B59" s="247"/>
      <c r="C59" s="247"/>
      <c r="D59" s="247"/>
      <c r="E59" s="268"/>
      <c r="F59" s="247"/>
      <c r="G59" s="212" t="s">
        <v>185</v>
      </c>
      <c r="H59" s="761">
        <f>SUM(H52:H58)</f>
        <v>0</v>
      </c>
    </row>
    <row r="60" spans="1:8" ht="15.75" thickBot="1" x14ac:dyDescent="0.25">
      <c r="A60" s="137"/>
      <c r="B60" s="142"/>
      <c r="C60" s="142"/>
      <c r="D60" s="142"/>
      <c r="E60" s="216"/>
      <c r="F60" s="142"/>
      <c r="G60" s="142" t="s">
        <v>295</v>
      </c>
      <c r="H60" s="723"/>
    </row>
    <row r="61" spans="1:8" ht="15.75" thickBot="1" x14ac:dyDescent="0.25">
      <c r="A61" s="249"/>
      <c r="B61" s="250"/>
      <c r="C61" s="250"/>
      <c r="D61" s="250"/>
      <c r="E61" s="269"/>
      <c r="F61" s="250"/>
      <c r="G61" s="250" t="s">
        <v>186</v>
      </c>
      <c r="H61" s="795">
        <f>(H17+IF(AND(H32&gt;0,H17&gt;0),0,H32)+H47+H59)*1.14</f>
        <v>0</v>
      </c>
    </row>
    <row r="62" spans="1:8" ht="15.75" thickBot="1" x14ac:dyDescent="0.25">
      <c r="A62" s="1141" t="s">
        <v>295</v>
      </c>
      <c r="B62" s="1142"/>
      <c r="C62" s="1142"/>
      <c r="D62" s="1142"/>
      <c r="E62" s="1142"/>
      <c r="F62" s="1142"/>
      <c r="G62" s="1143"/>
      <c r="H62" s="796">
        <f>H18+IF(AND(H33&gt;0,H18&gt;0),0,H33)+H48+H60</f>
        <v>0</v>
      </c>
    </row>
    <row r="63" spans="1:8" ht="23.25" customHeight="1" thickTop="1" thickBot="1" x14ac:dyDescent="0.25">
      <c r="A63" s="270"/>
      <c r="B63" s="271"/>
      <c r="C63" s="271"/>
      <c r="D63" s="271"/>
      <c r="E63" s="272"/>
      <c r="F63" s="272"/>
      <c r="G63" s="273" t="s">
        <v>166</v>
      </c>
      <c r="H63" s="797">
        <f>H61/1.14</f>
        <v>0</v>
      </c>
    </row>
    <row r="64" spans="1:8" ht="16.5" customHeight="1" thickTop="1" thickBot="1" x14ac:dyDescent="0.25">
      <c r="G64" s="142" t="s">
        <v>295</v>
      </c>
      <c r="H64" s="798">
        <f>H62/1.14</f>
        <v>0</v>
      </c>
    </row>
    <row r="65"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A62:G62"/>
  </mergeCells>
  <phoneticPr fontId="49" type="noConversion"/>
  <printOptions horizontalCentered="1"/>
  <pageMargins left="0.55118110236220474" right="0.55118110236220474" top="0.78740157480314965" bottom="0.78740157480314965" header="0.51181102362204722" footer="0.51181102362204722"/>
  <pageSetup paperSize="9" scale="69" orientation="portrait"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34"/>
    <pageSetUpPr fitToPage="1"/>
  </sheetPr>
  <dimension ref="A1:I25"/>
  <sheetViews>
    <sheetView zoomScaleNormal="75" zoomScaleSheetLayoutView="100" workbookViewId="0">
      <selection activeCell="G3" sqref="G3"/>
    </sheetView>
  </sheetViews>
  <sheetFormatPr defaultRowHeight="15" x14ac:dyDescent="0.2"/>
  <cols>
    <col min="1" max="1" width="9.33203125" bestFit="1" customWidth="1"/>
    <col min="5" max="5" width="10" customWidth="1"/>
    <col min="9" max="9" width="10.21875" customWidth="1"/>
  </cols>
  <sheetData>
    <row r="1" spans="1:9" ht="18.75" thickTop="1" x14ac:dyDescent="0.2">
      <c r="A1" s="862" t="s">
        <v>90</v>
      </c>
      <c r="B1" s="122"/>
      <c r="C1" s="122"/>
      <c r="D1" s="122"/>
      <c r="E1" s="122"/>
      <c r="F1" s="122"/>
      <c r="G1" s="122"/>
      <c r="H1" s="122"/>
      <c r="I1" s="123"/>
    </row>
    <row r="2" spans="1:9" ht="15.75" x14ac:dyDescent="0.2">
      <c r="A2" s="274" t="s">
        <v>170</v>
      </c>
      <c r="B2" s="90"/>
      <c r="C2" s="90"/>
      <c r="D2" s="90"/>
      <c r="E2" s="90"/>
      <c r="F2" s="90"/>
      <c r="G2" s="90"/>
      <c r="H2" s="90"/>
      <c r="I2" s="92"/>
    </row>
    <row r="3" spans="1:9" ht="16.5" thickBot="1" x14ac:dyDescent="0.25">
      <c r="A3" s="1144" t="s">
        <v>299</v>
      </c>
      <c r="B3" s="1145"/>
      <c r="C3" s="861">
        <f>'Input Data'!$D$29</f>
        <v>0</v>
      </c>
      <c r="D3" s="90"/>
      <c r="E3" s="1130" t="s">
        <v>249</v>
      </c>
      <c r="F3" s="1131"/>
      <c r="G3" s="506">
        <f>'Input Data'!$D$6</f>
        <v>0</v>
      </c>
      <c r="H3" s="90"/>
      <c r="I3" s="92"/>
    </row>
    <row r="4" spans="1:9" ht="16.5" thickTop="1" thickBot="1" x14ac:dyDescent="0.25">
      <c r="A4" s="159"/>
      <c r="B4" s="93"/>
      <c r="C4" s="93"/>
      <c r="D4" s="93"/>
      <c r="E4" s="93"/>
      <c r="F4" s="93"/>
      <c r="G4" s="93"/>
      <c r="H4" s="93"/>
      <c r="I4" s="94"/>
    </row>
    <row r="5" spans="1:9" ht="15.75" thickTop="1" x14ac:dyDescent="0.2">
      <c r="A5" s="91"/>
      <c r="B5" s="90"/>
      <c r="C5" s="90"/>
      <c r="D5" s="90"/>
      <c r="E5" s="90"/>
      <c r="F5" s="90"/>
      <c r="G5" s="90"/>
      <c r="H5" s="90"/>
      <c r="I5" s="92"/>
    </row>
    <row r="6" spans="1:9" x14ac:dyDescent="0.2">
      <c r="A6" s="143" t="s">
        <v>91</v>
      </c>
      <c r="B6" s="126"/>
      <c r="C6" s="126"/>
      <c r="D6" s="126"/>
      <c r="E6" s="126"/>
      <c r="F6" s="126"/>
      <c r="G6" s="126"/>
      <c r="H6" s="126"/>
      <c r="I6" s="127"/>
    </row>
    <row r="7" spans="1:9" ht="30" x14ac:dyDescent="0.2">
      <c r="A7" s="128" t="s">
        <v>4</v>
      </c>
      <c r="B7" s="1146" t="s">
        <v>92</v>
      </c>
      <c r="C7" s="1147"/>
      <c r="D7" s="1148"/>
      <c r="E7" s="129" t="s">
        <v>93</v>
      </c>
      <c r="F7" s="1146" t="s">
        <v>30</v>
      </c>
      <c r="G7" s="1147"/>
      <c r="H7" s="1148"/>
      <c r="I7" s="219" t="s">
        <v>40</v>
      </c>
    </row>
    <row r="8" spans="1:9" x14ac:dyDescent="0.2">
      <c r="A8" s="220"/>
      <c r="B8" s="1137"/>
      <c r="C8" s="1128"/>
      <c r="D8" s="1129"/>
      <c r="E8" s="221"/>
      <c r="F8" s="1137"/>
      <c r="G8" s="1128"/>
      <c r="H8" s="1129"/>
      <c r="I8" s="804">
        <v>0</v>
      </c>
    </row>
    <row r="9" spans="1:9" x14ac:dyDescent="0.2">
      <c r="A9" s="133"/>
      <c r="B9" s="1135"/>
      <c r="C9" s="1122"/>
      <c r="D9" s="1123"/>
      <c r="E9" s="134"/>
      <c r="F9" s="1135"/>
      <c r="G9" s="1122"/>
      <c r="H9" s="1123"/>
      <c r="I9" s="763">
        <v>0</v>
      </c>
    </row>
    <row r="10" spans="1:9" x14ac:dyDescent="0.2">
      <c r="A10" s="133"/>
      <c r="B10" s="1135"/>
      <c r="C10" s="1122"/>
      <c r="D10" s="1123"/>
      <c r="E10" s="134"/>
      <c r="F10" s="1135"/>
      <c r="G10" s="1122"/>
      <c r="H10" s="1123"/>
      <c r="I10" s="763"/>
    </row>
    <row r="11" spans="1:9" x14ac:dyDescent="0.2">
      <c r="A11" s="133"/>
      <c r="B11" s="1135"/>
      <c r="C11" s="1122"/>
      <c r="D11" s="1123"/>
      <c r="E11" s="134"/>
      <c r="F11" s="1135"/>
      <c r="G11" s="1122"/>
      <c r="H11" s="1123"/>
      <c r="I11" s="763"/>
    </row>
    <row r="12" spans="1:9" x14ac:dyDescent="0.2">
      <c r="A12" s="133"/>
      <c r="B12" s="1135"/>
      <c r="C12" s="1122"/>
      <c r="D12" s="1123"/>
      <c r="E12" s="134"/>
      <c r="F12" s="1135"/>
      <c r="G12" s="1122"/>
      <c r="H12" s="1123"/>
      <c r="I12" s="763"/>
    </row>
    <row r="13" spans="1:9" x14ac:dyDescent="0.2">
      <c r="A13" s="133"/>
      <c r="B13" s="1135"/>
      <c r="C13" s="1122"/>
      <c r="D13" s="1123"/>
      <c r="E13" s="134"/>
      <c r="F13" s="1135"/>
      <c r="G13" s="1122"/>
      <c r="H13" s="1123"/>
      <c r="I13" s="763"/>
    </row>
    <row r="14" spans="1:9" x14ac:dyDescent="0.2">
      <c r="A14" s="133"/>
      <c r="B14" s="1135"/>
      <c r="C14" s="1122"/>
      <c r="D14" s="1123"/>
      <c r="E14" s="134"/>
      <c r="F14" s="1135"/>
      <c r="G14" s="1122"/>
      <c r="H14" s="1123"/>
      <c r="I14" s="763"/>
    </row>
    <row r="15" spans="1:9" x14ac:dyDescent="0.2">
      <c r="A15" s="133"/>
      <c r="B15" s="1135"/>
      <c r="C15" s="1122"/>
      <c r="D15" s="1123"/>
      <c r="E15" s="134"/>
      <c r="F15" s="1135"/>
      <c r="G15" s="1122"/>
      <c r="H15" s="1123"/>
      <c r="I15" s="763"/>
    </row>
    <row r="16" spans="1:9" x14ac:dyDescent="0.2">
      <c r="A16" s="133"/>
      <c r="B16" s="1135"/>
      <c r="C16" s="1122"/>
      <c r="D16" s="1123"/>
      <c r="E16" s="134"/>
      <c r="F16" s="1135"/>
      <c r="G16" s="1122"/>
      <c r="H16" s="1123"/>
      <c r="I16" s="763"/>
    </row>
    <row r="17" spans="1:9" ht="15.75" thickBot="1" x14ac:dyDescent="0.25">
      <c r="A17" s="222"/>
      <c r="B17" s="1140"/>
      <c r="C17" s="1133"/>
      <c r="D17" s="1134"/>
      <c r="E17" s="223"/>
      <c r="F17" s="1140"/>
      <c r="G17" s="1133"/>
      <c r="H17" s="1134"/>
      <c r="I17" s="805"/>
    </row>
    <row r="18" spans="1:9" x14ac:dyDescent="0.2">
      <c r="A18" s="246"/>
      <c r="B18" s="247"/>
      <c r="C18" s="247"/>
      <c r="D18" s="247"/>
      <c r="E18" s="247"/>
      <c r="F18" s="191"/>
      <c r="G18" s="191"/>
      <c r="H18" s="628" t="s">
        <v>96</v>
      </c>
      <c r="I18" s="778">
        <f>SUM(I8:I17)</f>
        <v>0</v>
      </c>
    </row>
    <row r="19" spans="1:9" ht="15.75" thickBot="1" x14ac:dyDescent="0.25">
      <c r="A19" s="91"/>
      <c r="B19" s="90"/>
      <c r="C19" s="90"/>
      <c r="D19" s="90"/>
      <c r="E19" s="90"/>
      <c r="F19" s="90"/>
      <c r="G19" s="90"/>
      <c r="H19" s="629" t="s">
        <v>348</v>
      </c>
      <c r="I19" s="806">
        <v>0</v>
      </c>
    </row>
    <row r="20" spans="1:9" ht="16.5" thickTop="1" thickBot="1" x14ac:dyDescent="0.25">
      <c r="A20" s="91"/>
      <c r="B20" s="90"/>
      <c r="C20" s="90"/>
      <c r="D20" s="90"/>
      <c r="E20" s="90"/>
      <c r="F20" s="90"/>
      <c r="G20" s="90"/>
      <c r="H20" s="630" t="s">
        <v>349</v>
      </c>
      <c r="I20" s="807">
        <f>I18-I19</f>
        <v>0</v>
      </c>
    </row>
    <row r="21" spans="1:9" x14ac:dyDescent="0.2">
      <c r="A21" s="275" t="s">
        <v>97</v>
      </c>
      <c r="B21" s="276"/>
      <c r="C21" s="276"/>
      <c r="D21" s="276"/>
      <c r="E21" s="276"/>
      <c r="F21" s="276"/>
      <c r="G21" s="276"/>
      <c r="H21" s="276"/>
      <c r="I21" s="277"/>
    </row>
    <row r="22" spans="1:9" x14ac:dyDescent="0.2">
      <c r="A22" s="198" t="s">
        <v>98</v>
      </c>
      <c r="B22" s="90" t="s">
        <v>94</v>
      </c>
      <c r="C22" s="90"/>
      <c r="D22" s="138" t="s">
        <v>99</v>
      </c>
      <c r="E22" s="90" t="s">
        <v>95</v>
      </c>
      <c r="F22" s="138"/>
      <c r="G22" s="224" t="s">
        <v>100</v>
      </c>
      <c r="H22" s="90"/>
      <c r="I22" s="217"/>
    </row>
    <row r="23" spans="1:9" x14ac:dyDescent="0.2">
      <c r="A23" s="198" t="s">
        <v>101</v>
      </c>
      <c r="B23" s="90" t="s">
        <v>102</v>
      </c>
      <c r="C23" s="90"/>
      <c r="D23" s="138" t="s">
        <v>103</v>
      </c>
      <c r="E23" s="90" t="s">
        <v>104</v>
      </c>
      <c r="F23" s="138"/>
      <c r="G23" s="138" t="s">
        <v>105</v>
      </c>
      <c r="H23" s="90"/>
      <c r="I23" s="217"/>
    </row>
    <row r="24" spans="1:9" ht="15.75" thickBot="1" x14ac:dyDescent="0.25">
      <c r="A24" s="159"/>
      <c r="B24" s="93"/>
      <c r="C24" s="93"/>
      <c r="D24" s="93"/>
      <c r="E24" s="93"/>
      <c r="F24" s="93"/>
      <c r="G24" s="93"/>
      <c r="H24" s="93"/>
      <c r="I24" s="373"/>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4">
    <mergeCell ref="B17:D17"/>
    <mergeCell ref="F17:H17"/>
    <mergeCell ref="B15:D15"/>
    <mergeCell ref="F15:H15"/>
    <mergeCell ref="B16:D16"/>
    <mergeCell ref="F16:H16"/>
    <mergeCell ref="B12:D12"/>
    <mergeCell ref="F12:H12"/>
    <mergeCell ref="B13:D13"/>
    <mergeCell ref="F13:H13"/>
    <mergeCell ref="B14:D14"/>
    <mergeCell ref="F14:H14"/>
    <mergeCell ref="B9:D9"/>
    <mergeCell ref="F9:H9"/>
    <mergeCell ref="B10:D10"/>
    <mergeCell ref="F10:H10"/>
    <mergeCell ref="B11:D11"/>
    <mergeCell ref="F11:H11"/>
    <mergeCell ref="A3:B3"/>
    <mergeCell ref="B7:D7"/>
    <mergeCell ref="F7:H7"/>
    <mergeCell ref="B8:D8"/>
    <mergeCell ref="F8:H8"/>
    <mergeCell ref="E3:F3"/>
  </mergeCells>
  <phoneticPr fontId="49" type="noConversion"/>
  <printOptions horizontalCentered="1"/>
  <pageMargins left="0.74803149606299213" right="0.74803149606299213" top="0.78740157480314965" bottom="0.78740157480314965" header="0.51181102362204722" footer="0.51181102362204722"/>
  <pageSetup paperSize="9" scale="87"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I113"/>
  <sheetViews>
    <sheetView tabSelected="1" topLeftCell="A34" zoomScale="70" zoomScaleNormal="70" zoomScaleSheetLayoutView="75" workbookViewId="0">
      <selection activeCell="D8" sqref="D8"/>
    </sheetView>
  </sheetViews>
  <sheetFormatPr defaultRowHeight="15" x14ac:dyDescent="0.2"/>
  <cols>
    <col min="1" max="1" width="18.33203125" customWidth="1"/>
    <col min="2" max="2" width="3.88671875" customWidth="1"/>
    <col min="3" max="3" width="11.44140625" customWidth="1"/>
    <col min="4" max="4" width="27.77734375" customWidth="1"/>
    <col min="5" max="5" width="19.77734375" customWidth="1"/>
    <col min="6" max="6" width="20.44140625" customWidth="1"/>
    <col min="7" max="7" width="18.33203125" customWidth="1"/>
    <col min="8" max="8" width="16.44140625" customWidth="1"/>
    <col min="9" max="9" width="5.44140625" customWidth="1"/>
  </cols>
  <sheetData>
    <row r="1" spans="1:9" ht="66.75" customHeight="1" thickTop="1" thickBot="1" x14ac:dyDescent="0.25">
      <c r="A1" s="905" t="s">
        <v>399</v>
      </c>
      <c r="B1" s="906"/>
      <c r="C1" s="906"/>
      <c r="D1" s="906"/>
      <c r="E1" s="906"/>
      <c r="F1" s="906"/>
      <c r="G1" s="906"/>
      <c r="H1" s="907"/>
    </row>
    <row r="2" spans="1:9" ht="30.75" customHeight="1" thickTop="1" x14ac:dyDescent="0.2">
      <c r="A2" s="911"/>
      <c r="B2" s="912"/>
      <c r="C2" s="912"/>
      <c r="D2" s="912"/>
      <c r="E2" s="924" t="s">
        <v>255</v>
      </c>
      <c r="F2" s="924"/>
      <c r="G2" s="924"/>
      <c r="H2" s="925"/>
    </row>
    <row r="3" spans="1:9" ht="33" customHeight="1" x14ac:dyDescent="0.2">
      <c r="A3" s="911"/>
      <c r="B3" s="912"/>
      <c r="C3" s="912"/>
      <c r="D3" s="912"/>
      <c r="E3" s="888" t="str">
        <f>IF(D9="ENGINEERING PROJECT","USE OTHER INVOICE",CONCATENATE(D9,": ",D20," NDPW FEES"))</f>
        <v>BUILDING PROJECT: 2010 NDPW FEES</v>
      </c>
      <c r="F3" s="888"/>
      <c r="G3" s="888"/>
      <c r="H3" s="889"/>
    </row>
    <row r="4" spans="1:9" ht="15.75" thickBot="1" x14ac:dyDescent="0.25">
      <c r="A4" s="533"/>
      <c r="B4" s="88"/>
      <c r="C4" s="88"/>
      <c r="D4" s="88"/>
      <c r="E4" s="383"/>
      <c r="F4" s="383"/>
      <c r="G4" s="383"/>
      <c r="H4" s="487" t="s">
        <v>400</v>
      </c>
    </row>
    <row r="5" spans="1:9" ht="18" customHeight="1" thickTop="1" x14ac:dyDescent="0.2">
      <c r="A5" s="476"/>
      <c r="B5" s="444"/>
      <c r="C5" s="445" t="s">
        <v>251</v>
      </c>
      <c r="D5" s="516"/>
      <c r="E5" s="415"/>
      <c r="F5" s="473" t="s">
        <v>248</v>
      </c>
      <c r="G5" s="900"/>
      <c r="H5" s="901"/>
      <c r="I5" s="2"/>
    </row>
    <row r="6" spans="1:9" ht="18" customHeight="1" x14ac:dyDescent="0.2">
      <c r="A6" s="477"/>
      <c r="B6" s="446"/>
      <c r="C6" s="447" t="s">
        <v>250</v>
      </c>
      <c r="D6" s="517"/>
      <c r="E6" s="416"/>
      <c r="F6" s="379" t="s">
        <v>212</v>
      </c>
      <c r="G6" s="439"/>
      <c r="H6" s="353"/>
      <c r="I6" s="2"/>
    </row>
    <row r="7" spans="1:9" ht="18" customHeight="1" x14ac:dyDescent="0.2">
      <c r="A7" s="477"/>
      <c r="B7" s="448"/>
      <c r="C7" s="449" t="s">
        <v>266</v>
      </c>
      <c r="D7" s="518"/>
      <c r="E7" s="416"/>
      <c r="F7" s="174" t="s">
        <v>216</v>
      </c>
      <c r="G7" s="439"/>
      <c r="H7" s="527"/>
      <c r="I7" s="2"/>
    </row>
    <row r="8" spans="1:9" ht="18" customHeight="1" x14ac:dyDescent="0.2">
      <c r="A8" s="477"/>
      <c r="B8" s="446"/>
      <c r="C8" s="447" t="s">
        <v>192</v>
      </c>
      <c r="D8" s="519"/>
      <c r="E8" s="416"/>
      <c r="F8" s="494" t="s">
        <v>213</v>
      </c>
      <c r="G8" s="439"/>
      <c r="H8" s="414"/>
      <c r="I8" s="2"/>
    </row>
    <row r="9" spans="1:9" ht="18" customHeight="1" x14ac:dyDescent="0.2">
      <c r="A9" s="477"/>
      <c r="B9" s="446"/>
      <c r="C9" s="450" t="s">
        <v>115</v>
      </c>
      <c r="D9" s="458" t="s">
        <v>247</v>
      </c>
      <c r="E9" s="484" t="str">
        <f>IF(D9="BUILDING PROJECT","B","E")</f>
        <v>B</v>
      </c>
      <c r="F9" s="495" t="s">
        <v>191</v>
      </c>
      <c r="G9" s="913"/>
      <c r="H9" s="914"/>
      <c r="I9" s="2"/>
    </row>
    <row r="10" spans="1:9" ht="18" customHeight="1" x14ac:dyDescent="0.2">
      <c r="A10" s="812"/>
      <c r="B10" s="813"/>
      <c r="C10" s="814" t="s">
        <v>359</v>
      </c>
      <c r="D10" s="815" t="s">
        <v>360</v>
      </c>
      <c r="E10" s="816" t="str">
        <f>IF($D$10="Yes", "NO OF DAYS","")</f>
        <v/>
      </c>
      <c r="F10" s="817">
        <v>1</v>
      </c>
      <c r="G10" s="818" t="str">
        <f>IF($D$10="Yes", "RATE","")</f>
        <v/>
      </c>
      <c r="H10" s="819">
        <v>0</v>
      </c>
      <c r="I10" s="2"/>
    </row>
    <row r="11" spans="1:9" ht="18" customHeight="1" thickBot="1" x14ac:dyDescent="0.25">
      <c r="A11" s="478"/>
      <c r="B11" s="456"/>
      <c r="C11" s="457" t="s">
        <v>110</v>
      </c>
      <c r="D11" s="885"/>
      <c r="E11" s="886"/>
      <c r="F11" s="886"/>
      <c r="G11" s="886"/>
      <c r="H11" s="887"/>
      <c r="I11" s="2"/>
    </row>
    <row r="12" spans="1:9" ht="18" customHeight="1" thickTop="1" x14ac:dyDescent="0.2">
      <c r="A12" s="479"/>
      <c r="B12" s="454"/>
      <c r="C12" s="455" t="s">
        <v>305</v>
      </c>
      <c r="D12" s="930"/>
      <c r="E12" s="931"/>
      <c r="F12" s="931"/>
      <c r="G12" s="931"/>
      <c r="H12" s="932"/>
      <c r="I12" s="2"/>
    </row>
    <row r="13" spans="1:9" ht="18" customHeight="1" x14ac:dyDescent="0.2">
      <c r="A13" s="477"/>
      <c r="B13" s="446"/>
      <c r="C13" s="447" t="s">
        <v>194</v>
      </c>
      <c r="D13" s="928"/>
      <c r="E13" s="929"/>
      <c r="F13" s="929"/>
      <c r="G13" s="418" t="s">
        <v>326</v>
      </c>
      <c r="H13" s="492"/>
      <c r="I13" s="2"/>
    </row>
    <row r="14" spans="1:9" ht="18" customHeight="1" x14ac:dyDescent="0.2">
      <c r="A14" s="477"/>
      <c r="B14" s="446"/>
      <c r="C14" s="447" t="s">
        <v>307</v>
      </c>
      <c r="D14" s="928"/>
      <c r="E14" s="929"/>
      <c r="F14" s="929"/>
      <c r="G14" s="418" t="s">
        <v>326</v>
      </c>
      <c r="H14" s="493"/>
      <c r="I14" s="2"/>
    </row>
    <row r="15" spans="1:9" ht="18" customHeight="1" x14ac:dyDescent="0.2">
      <c r="A15" s="477"/>
      <c r="B15" s="446"/>
      <c r="C15" s="447" t="s">
        <v>140</v>
      </c>
      <c r="D15" s="294"/>
      <c r="E15" s="303" t="s">
        <v>195</v>
      </c>
      <c r="F15" s="404"/>
      <c r="G15" s="303" t="s">
        <v>196</v>
      </c>
      <c r="H15" s="417"/>
      <c r="I15" s="2"/>
    </row>
    <row r="16" spans="1:9" ht="18" customHeight="1" thickBot="1" x14ac:dyDescent="0.25">
      <c r="A16" s="477"/>
      <c r="B16" s="446"/>
      <c r="C16" s="447" t="s">
        <v>191</v>
      </c>
      <c r="D16" s="926"/>
      <c r="E16" s="927"/>
      <c r="F16" s="302"/>
      <c r="G16" s="174"/>
      <c r="H16" s="410"/>
      <c r="I16" s="2"/>
    </row>
    <row r="17" spans="1:9" ht="18" customHeight="1" thickTop="1" x14ac:dyDescent="0.2">
      <c r="A17" s="477"/>
      <c r="B17" s="446"/>
      <c r="C17" s="447" t="s">
        <v>106</v>
      </c>
      <c r="D17" s="519"/>
      <c r="E17" s="440">
        <f>IF(D17="None", 1,2)</f>
        <v>2</v>
      </c>
      <c r="F17" s="466"/>
      <c r="G17" s="890" t="s">
        <v>252</v>
      </c>
      <c r="H17" s="891"/>
      <c r="I17" s="2"/>
    </row>
    <row r="18" spans="1:9" ht="18" customHeight="1" x14ac:dyDescent="0.2">
      <c r="A18" s="477"/>
      <c r="B18" s="446"/>
      <c r="C18" s="447" t="s">
        <v>197</v>
      </c>
      <c r="D18" s="520"/>
      <c r="E18" s="441">
        <f>IF(D17="none", "none",D17)</f>
        <v>0</v>
      </c>
      <c r="F18" s="524" t="s">
        <v>198</v>
      </c>
      <c r="G18" s="892"/>
      <c r="H18" s="893"/>
      <c r="I18" s="2"/>
    </row>
    <row r="19" spans="1:9" ht="18" customHeight="1" x14ac:dyDescent="0.2">
      <c r="A19" s="477"/>
      <c r="B19" s="451"/>
      <c r="C19" s="447" t="s">
        <v>26</v>
      </c>
      <c r="D19" s="521"/>
      <c r="E19" s="442"/>
      <c r="F19" s="402"/>
      <c r="G19" s="892"/>
      <c r="H19" s="893"/>
      <c r="I19" s="2"/>
    </row>
    <row r="20" spans="1:9" ht="18" customHeight="1" thickBot="1" x14ac:dyDescent="0.25">
      <c r="A20" s="480"/>
      <c r="B20" s="452"/>
      <c r="C20" s="453" t="s">
        <v>138</v>
      </c>
      <c r="D20" s="230">
        <v>2010</v>
      </c>
      <c r="E20" s="443">
        <f>IF(D20=2010,1,IF(D20&lt;&gt;"2010","USE OTHER INVOICE"))</f>
        <v>1</v>
      </c>
      <c r="F20" s="403"/>
      <c r="G20" s="894"/>
      <c r="H20" s="895"/>
      <c r="I20" s="2"/>
    </row>
    <row r="21" spans="1:9" ht="18" customHeight="1" thickTop="1" x14ac:dyDescent="0.2">
      <c r="A21" s="915" t="str">
        <f>IF(E20=1,"Fee in accordance with the National Department of Public Works Scope of Engineering Services and Tariff of Fees for Persons Registered in terms of the Engineering Profession Act, 2000 (Act No. 46 of 2000) dated 1 February 2010","")</f>
        <v>Fee in accordance with the National Department of Public Works Scope of Engineering Services and Tariff of Fees for Persons Registered in terms of the Engineering Profession Act, 2000 (Act No. 46 of 2000) dated 1 February 2010</v>
      </c>
      <c r="B21" s="916"/>
      <c r="C21" s="916"/>
      <c r="D21" s="916"/>
      <c r="E21" s="917"/>
      <c r="F21" s="459" t="s">
        <v>199</v>
      </c>
      <c r="G21" s="896"/>
      <c r="H21" s="897"/>
      <c r="I21" s="2"/>
    </row>
    <row r="22" spans="1:9" ht="18" customHeight="1" x14ac:dyDescent="0.2">
      <c r="A22" s="918"/>
      <c r="B22" s="919"/>
      <c r="C22" s="919"/>
      <c r="D22" s="919"/>
      <c r="E22" s="920"/>
      <c r="F22" s="459" t="s">
        <v>200</v>
      </c>
      <c r="G22" s="896"/>
      <c r="H22" s="897"/>
      <c r="I22" s="2"/>
    </row>
    <row r="23" spans="1:9" ht="18" customHeight="1" x14ac:dyDescent="0.2">
      <c r="A23" s="918"/>
      <c r="B23" s="919"/>
      <c r="C23" s="919"/>
      <c r="D23" s="919"/>
      <c r="E23" s="920"/>
      <c r="F23" s="459" t="s">
        <v>201</v>
      </c>
      <c r="G23" s="898"/>
      <c r="H23" s="897"/>
      <c r="I23" s="2"/>
    </row>
    <row r="24" spans="1:9" ht="18" customHeight="1" x14ac:dyDescent="0.2">
      <c r="A24" s="918"/>
      <c r="B24" s="919"/>
      <c r="C24" s="919"/>
      <c r="D24" s="919"/>
      <c r="E24" s="920"/>
      <c r="F24" s="459" t="s">
        <v>106</v>
      </c>
      <c r="G24" s="902" t="s">
        <v>378</v>
      </c>
      <c r="H24" s="903"/>
      <c r="I24" s="2"/>
    </row>
    <row r="25" spans="1:9" ht="28.5" customHeight="1" thickBot="1" x14ac:dyDescent="0.25">
      <c r="A25" s="921"/>
      <c r="B25" s="922"/>
      <c r="C25" s="922"/>
      <c r="D25" s="922"/>
      <c r="E25" s="923"/>
      <c r="F25" s="460" t="s">
        <v>306</v>
      </c>
      <c r="G25" s="896"/>
      <c r="H25" s="897"/>
      <c r="I25" s="2"/>
    </row>
    <row r="26" spans="1:9" ht="18" customHeight="1" thickTop="1" x14ac:dyDescent="0.2">
      <c r="A26" s="908" t="s">
        <v>27</v>
      </c>
      <c r="B26" s="909"/>
      <c r="C26" s="910"/>
      <c r="D26" s="292" t="str">
        <f>IF(H45&lt;H34,"USE TIME BASED FEES","PERCENTAGE BASED FEES")</f>
        <v>USE TIME BASED FEES</v>
      </c>
      <c r="E26" s="90"/>
      <c r="F26" s="461" t="s">
        <v>202</v>
      </c>
      <c r="G26" s="896"/>
      <c r="H26" s="897"/>
      <c r="I26" s="2"/>
    </row>
    <row r="27" spans="1:9" ht="18" customHeight="1" x14ac:dyDescent="0.2">
      <c r="A27" s="481"/>
      <c r="B27" s="467"/>
      <c r="C27" s="489" t="s">
        <v>187</v>
      </c>
      <c r="D27" s="488">
        <v>100</v>
      </c>
      <c r="E27" s="370" t="s">
        <v>294</v>
      </c>
      <c r="F27" s="461" t="s">
        <v>203</v>
      </c>
      <c r="G27" s="896"/>
      <c r="H27" s="897"/>
      <c r="I27" s="2"/>
    </row>
    <row r="28" spans="1:9" ht="18" customHeight="1" x14ac:dyDescent="0.2">
      <c r="A28" s="482"/>
      <c r="B28" s="468"/>
      <c r="C28" s="446" t="s">
        <v>120</v>
      </c>
      <c r="D28" s="522"/>
      <c r="E28" s="295"/>
      <c r="F28" s="462" t="s">
        <v>325</v>
      </c>
      <c r="G28" s="898"/>
      <c r="H28" s="899"/>
      <c r="I28" s="2"/>
    </row>
    <row r="29" spans="1:9" ht="18" customHeight="1" x14ac:dyDescent="0.2">
      <c r="A29" s="482"/>
      <c r="B29" s="468"/>
      <c r="C29" s="446" t="s">
        <v>18</v>
      </c>
      <c r="D29" s="518"/>
      <c r="E29" s="295"/>
      <c r="F29" s="463" t="s">
        <v>193</v>
      </c>
      <c r="G29" s="896"/>
      <c r="H29" s="897"/>
      <c r="I29" s="2"/>
    </row>
    <row r="30" spans="1:9" ht="18" customHeight="1" x14ac:dyDescent="0.2">
      <c r="A30" s="482"/>
      <c r="B30" s="468"/>
      <c r="C30" s="446" t="s">
        <v>111</v>
      </c>
      <c r="D30" s="519"/>
      <c r="E30" s="295"/>
      <c r="F30" s="464" t="s">
        <v>204</v>
      </c>
      <c r="G30" s="896"/>
      <c r="H30" s="897"/>
      <c r="I30" s="2"/>
    </row>
    <row r="31" spans="1:9" ht="18" customHeight="1" thickBot="1" x14ac:dyDescent="0.25">
      <c r="A31" s="482"/>
      <c r="B31" s="468"/>
      <c r="C31" s="446" t="s">
        <v>205</v>
      </c>
      <c r="D31" s="523"/>
      <c r="E31" s="296"/>
      <c r="F31" s="465" t="s">
        <v>206</v>
      </c>
      <c r="G31" s="885"/>
      <c r="H31" s="904"/>
      <c r="I31" s="2"/>
    </row>
    <row r="32" spans="1:9" ht="18" customHeight="1" thickTop="1" x14ac:dyDescent="0.2">
      <c r="A32" s="482"/>
      <c r="B32" s="469"/>
      <c r="C32" s="447" t="str">
        <f>IF(E32=1,"STAGE COMPLETED",IF(E32=6,"STAGE COMPLETED","STAGE"))</f>
        <v>STAGE</v>
      </c>
      <c r="D32" s="879" t="s">
        <v>381</v>
      </c>
      <c r="E32" s="880"/>
      <c r="F32" s="836">
        <f>IF(D32="INCEPTION",1,IF(D32="CONCEPT &amp; VIABILITY",2,IF(D32="DESIGN DEVELOPMENT",3,IF(D32="DOCUMENTATION &amp; PROCUREMENT",4,IF(D32="CONTRACT ADMINISTRATION &amp; INSPECTION",5,IF(D32="CLOSE OUT",6))))))</f>
        <v>1</v>
      </c>
      <c r="G32" s="90"/>
      <c r="H32" s="92"/>
      <c r="I32" s="2"/>
    </row>
    <row r="33" spans="1:9" ht="18" customHeight="1" x14ac:dyDescent="0.2">
      <c r="A33" s="808"/>
      <c r="B33" s="809"/>
      <c r="C33" s="820" t="s">
        <v>361</v>
      </c>
      <c r="D33" s="821">
        <v>1</v>
      </c>
      <c r="E33" s="810"/>
      <c r="F33" s="811"/>
      <c r="G33" s="90"/>
      <c r="H33" s="92"/>
      <c r="I33" s="2"/>
    </row>
    <row r="34" spans="1:9" ht="18" customHeight="1" thickBot="1" x14ac:dyDescent="0.25">
      <c r="A34" s="483"/>
      <c r="B34" s="470"/>
      <c r="C34" s="471" t="s">
        <v>150</v>
      </c>
      <c r="D34" s="472" t="s">
        <v>141</v>
      </c>
      <c r="E34" s="326"/>
      <c r="F34" s="326"/>
      <c r="G34" s="326"/>
      <c r="H34" s="670">
        <f>IF(E20=1,Scales!C3,IF(E20=9,0,))</f>
        <v>470000</v>
      </c>
      <c r="I34" s="2"/>
    </row>
    <row r="35" spans="1:9" ht="70.5" customHeight="1" thickTop="1" thickBot="1" x14ac:dyDescent="0.25">
      <c r="A35" s="959" t="s">
        <v>340</v>
      </c>
      <c r="B35" s="960"/>
      <c r="C35" s="960"/>
      <c r="D35" s="961"/>
      <c r="E35" s="486" t="s">
        <v>236</v>
      </c>
      <c r="F35" s="881" t="s">
        <v>237</v>
      </c>
      <c r="G35" s="883" t="s">
        <v>238</v>
      </c>
      <c r="H35" s="955" t="s">
        <v>122</v>
      </c>
      <c r="I35" s="2"/>
    </row>
    <row r="36" spans="1:9" ht="24" customHeight="1" thickBot="1" x14ac:dyDescent="0.25">
      <c r="A36" s="490" t="s">
        <v>159</v>
      </c>
      <c r="B36" s="491"/>
      <c r="C36" s="491"/>
      <c r="D36" s="100" t="s">
        <v>304</v>
      </c>
      <c r="E36" s="496">
        <f>IF($F$32&lt;4,1,IF($D$36="TENDER VALUES",2,1))</f>
        <v>1</v>
      </c>
      <c r="F36" s="882"/>
      <c r="G36" s="884"/>
      <c r="H36" s="956"/>
      <c r="I36" s="2"/>
    </row>
    <row r="37" spans="1:9" ht="36.75" customHeight="1" thickTop="1" x14ac:dyDescent="0.2">
      <c r="A37" s="950" t="s">
        <v>263</v>
      </c>
      <c r="B37" s="951"/>
      <c r="C37" s="951"/>
      <c r="D37" s="952"/>
      <c r="E37" s="659"/>
      <c r="F37" s="659"/>
      <c r="G37" s="659"/>
      <c r="H37" s="660">
        <f t="shared" ref="H37:H44" si="0">IF($E$9="b",IF($F$32&lt;5,E37,IF($F$32=5,F37,IF($F$32=6,G37))),0)</f>
        <v>0</v>
      </c>
      <c r="I37" s="2"/>
    </row>
    <row r="38" spans="1:9" ht="33" customHeight="1" x14ac:dyDescent="0.2">
      <c r="A38" s="947" t="s">
        <v>153</v>
      </c>
      <c r="B38" s="953"/>
      <c r="C38" s="953"/>
      <c r="D38" s="954"/>
      <c r="E38" s="661"/>
      <c r="F38" s="661"/>
      <c r="G38" s="661"/>
      <c r="H38" s="662">
        <f t="shared" si="0"/>
        <v>0</v>
      </c>
    </row>
    <row r="39" spans="1:9" ht="33" customHeight="1" x14ac:dyDescent="0.2">
      <c r="A39" s="947" t="s">
        <v>154</v>
      </c>
      <c r="B39" s="957"/>
      <c r="C39" s="957"/>
      <c r="D39" s="958"/>
      <c r="E39" s="661"/>
      <c r="F39" s="661"/>
      <c r="G39" s="661"/>
      <c r="H39" s="662">
        <f t="shared" si="0"/>
        <v>0</v>
      </c>
    </row>
    <row r="40" spans="1:9" ht="33" customHeight="1" x14ac:dyDescent="0.2">
      <c r="A40" s="947" t="s">
        <v>155</v>
      </c>
      <c r="B40" s="957"/>
      <c r="C40" s="957"/>
      <c r="D40" s="958"/>
      <c r="E40" s="661">
        <v>0</v>
      </c>
      <c r="F40" s="661"/>
      <c r="G40" s="661"/>
      <c r="H40" s="662">
        <f t="shared" si="0"/>
        <v>0</v>
      </c>
    </row>
    <row r="41" spans="1:9" ht="43.5" customHeight="1" x14ac:dyDescent="0.2">
      <c r="A41" s="947" t="s">
        <v>241</v>
      </c>
      <c r="B41" s="953"/>
      <c r="C41" s="953"/>
      <c r="D41" s="954"/>
      <c r="E41" s="661"/>
      <c r="F41" s="661"/>
      <c r="G41" s="661"/>
      <c r="H41" s="662">
        <f t="shared" si="0"/>
        <v>0</v>
      </c>
    </row>
    <row r="42" spans="1:9" ht="33" customHeight="1" x14ac:dyDescent="0.2">
      <c r="A42" s="947" t="s">
        <v>242</v>
      </c>
      <c r="B42" s="953"/>
      <c r="C42" s="953"/>
      <c r="D42" s="954"/>
      <c r="E42" s="661"/>
      <c r="F42" s="661"/>
      <c r="G42" s="661"/>
      <c r="H42" s="662">
        <f t="shared" si="0"/>
        <v>0</v>
      </c>
    </row>
    <row r="43" spans="1:9" ht="44.25" customHeight="1" x14ac:dyDescent="0.2">
      <c r="A43" s="947" t="s">
        <v>243</v>
      </c>
      <c r="B43" s="953"/>
      <c r="C43" s="953"/>
      <c r="D43" s="954"/>
      <c r="E43" s="661"/>
      <c r="F43" s="661"/>
      <c r="G43" s="661"/>
      <c r="H43" s="662">
        <f t="shared" si="0"/>
        <v>0</v>
      </c>
    </row>
    <row r="44" spans="1:9" ht="48" customHeight="1" thickBot="1" x14ac:dyDescent="0.25">
      <c r="A44" s="972" t="s">
        <v>244</v>
      </c>
      <c r="B44" s="973"/>
      <c r="C44" s="973"/>
      <c r="D44" s="974"/>
      <c r="E44" s="663"/>
      <c r="F44" s="663"/>
      <c r="G44" s="663"/>
      <c r="H44" s="664">
        <f t="shared" si="0"/>
        <v>0</v>
      </c>
    </row>
    <row r="45" spans="1:9" ht="31.5" customHeight="1" thickBot="1" x14ac:dyDescent="0.25">
      <c r="A45" s="969" t="s">
        <v>328</v>
      </c>
      <c r="B45" s="970"/>
      <c r="C45" s="970"/>
      <c r="D45" s="971"/>
      <c r="E45" s="665">
        <f>SUM($E$37:$E$44)</f>
        <v>0</v>
      </c>
      <c r="F45" s="665">
        <f>SUM(F37:F44)</f>
        <v>0</v>
      </c>
      <c r="G45" s="665">
        <f>SUM(G37:G44)</f>
        <v>0</v>
      </c>
      <c r="H45" s="666">
        <f>SUM(H37:H44)</f>
        <v>0</v>
      </c>
    </row>
    <row r="46" spans="1:9" ht="31.5" customHeight="1" thickBot="1" x14ac:dyDescent="0.25">
      <c r="A46" s="966" t="str">
        <f>IF(F32=6,IF(H45=H53,"","THE VALUE OF ( C) MUST BE THE SAME AS (D)"),"")</f>
        <v/>
      </c>
      <c r="B46" s="967"/>
      <c r="C46" s="967"/>
      <c r="D46" s="967"/>
      <c r="E46" s="968"/>
      <c r="F46" s="656"/>
      <c r="G46" s="657" t="str">
        <f>IF($F$32=6,IF($H$53=$H$45,"","ERROR"),"")</f>
        <v/>
      </c>
      <c r="H46" s="658"/>
    </row>
    <row r="47" spans="1:9" ht="25.5" customHeight="1" thickTop="1" thickBot="1" x14ac:dyDescent="0.25">
      <c r="A47" s="528" t="s">
        <v>346</v>
      </c>
      <c r="B47" s="529"/>
      <c r="C47" s="529"/>
      <c r="D47" s="529"/>
      <c r="E47" s="530"/>
      <c r="F47" s="531"/>
      <c r="G47" s="531"/>
      <c r="H47" s="532"/>
    </row>
    <row r="48" spans="1:9" ht="51.75" customHeight="1" thickTop="1" thickBot="1" x14ac:dyDescent="0.25">
      <c r="A48" s="962" t="s">
        <v>341</v>
      </c>
      <c r="B48" s="963"/>
      <c r="C48" s="963"/>
      <c r="D48" s="963"/>
      <c r="E48" s="964"/>
      <c r="F48" s="965"/>
      <c r="G48" s="525" t="s">
        <v>239</v>
      </c>
      <c r="H48" s="526" t="s">
        <v>122</v>
      </c>
      <c r="I48" s="2"/>
    </row>
    <row r="49" spans="1:9" ht="30" customHeight="1" thickTop="1" x14ac:dyDescent="0.2">
      <c r="A49" s="938" t="s">
        <v>156</v>
      </c>
      <c r="B49" s="939"/>
      <c r="C49" s="939"/>
      <c r="D49" s="939"/>
      <c r="E49" s="940"/>
      <c r="F49" s="940"/>
      <c r="G49" s="659"/>
      <c r="H49" s="667">
        <f>IF($F$32&gt;4,G49,0)</f>
        <v>0</v>
      </c>
    </row>
    <row r="50" spans="1:9" ht="30" customHeight="1" x14ac:dyDescent="0.2">
      <c r="A50" s="935" t="s">
        <v>157</v>
      </c>
      <c r="B50" s="936"/>
      <c r="C50" s="936"/>
      <c r="D50" s="936"/>
      <c r="E50" s="937"/>
      <c r="F50" s="937"/>
      <c r="G50" s="661"/>
      <c r="H50" s="662">
        <f>IF($F$32&gt;4,G50,0)</f>
        <v>0</v>
      </c>
      <c r="I50" s="2"/>
    </row>
    <row r="51" spans="1:9" ht="30" customHeight="1" x14ac:dyDescent="0.2">
      <c r="A51" s="947" t="s">
        <v>158</v>
      </c>
      <c r="B51" s="948"/>
      <c r="C51" s="948"/>
      <c r="D51" s="948"/>
      <c r="E51" s="948"/>
      <c r="F51" s="949"/>
      <c r="G51" s="661"/>
      <c r="H51" s="662">
        <f>IF($F$32&gt;4,G51,0)</f>
        <v>0</v>
      </c>
    </row>
    <row r="52" spans="1:9" ht="30" customHeight="1" thickBot="1" x14ac:dyDescent="0.25">
      <c r="A52" s="938" t="s">
        <v>245</v>
      </c>
      <c r="B52" s="941"/>
      <c r="C52" s="941"/>
      <c r="D52" s="941"/>
      <c r="E52" s="942"/>
      <c r="F52" s="942"/>
      <c r="G52" s="659"/>
      <c r="H52" s="664">
        <f>IF($F$32&gt;4,G52,0)</f>
        <v>0</v>
      </c>
    </row>
    <row r="53" spans="1:9" ht="33.75" customHeight="1" thickBot="1" x14ac:dyDescent="0.25">
      <c r="A53" s="943" t="s">
        <v>329</v>
      </c>
      <c r="B53" s="944"/>
      <c r="C53" s="944"/>
      <c r="D53" s="944"/>
      <c r="E53" s="945"/>
      <c r="F53" s="946"/>
      <c r="G53" s="668">
        <f>SUM(G49:G52)</f>
        <v>0</v>
      </c>
      <c r="H53" s="669">
        <f>G53</f>
        <v>0</v>
      </c>
    </row>
    <row r="54" spans="1:9" ht="15.75" thickTop="1" x14ac:dyDescent="0.2">
      <c r="A54" s="5"/>
      <c r="B54" s="5"/>
      <c r="C54" s="5"/>
      <c r="D54" s="5"/>
      <c r="E54" s="5"/>
      <c r="F54" s="5"/>
      <c r="G54" s="6"/>
    </row>
    <row r="57" spans="1:9" ht="19.5" x14ac:dyDescent="0.3">
      <c r="D57" s="333"/>
    </row>
    <row r="63" spans="1:9" ht="18.75" customHeight="1" x14ac:dyDescent="0.2"/>
    <row r="70" ht="25.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112" spans="1:8" x14ac:dyDescent="0.2">
      <c r="A112" s="1"/>
      <c r="B112" s="1"/>
      <c r="C112" s="1"/>
      <c r="D112" s="1"/>
      <c r="E112" s="1"/>
      <c r="F112" s="1"/>
      <c r="G112" s="1"/>
      <c r="H112" s="1"/>
    </row>
    <row r="113" spans="1:8" x14ac:dyDescent="0.2">
      <c r="A113" s="933"/>
      <c r="B113" s="934"/>
      <c r="C113" s="934"/>
      <c r="D113" s="934"/>
      <c r="E113" s="934"/>
      <c r="F113" s="934"/>
      <c r="G113" s="934"/>
      <c r="H113" s="934"/>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47">
    <mergeCell ref="A43:D43"/>
    <mergeCell ref="A42:D42"/>
    <mergeCell ref="A40:D40"/>
    <mergeCell ref="A48:F48"/>
    <mergeCell ref="A46:E46"/>
    <mergeCell ref="A45:D45"/>
    <mergeCell ref="A44:D44"/>
    <mergeCell ref="A41:D41"/>
    <mergeCell ref="A37:D37"/>
    <mergeCell ref="A38:D38"/>
    <mergeCell ref="H35:H36"/>
    <mergeCell ref="A39:D39"/>
    <mergeCell ref="A35:D35"/>
    <mergeCell ref="A113:H113"/>
    <mergeCell ref="A50:F50"/>
    <mergeCell ref="A49:F49"/>
    <mergeCell ref="A52:F52"/>
    <mergeCell ref="A53:F53"/>
    <mergeCell ref="A51:F51"/>
    <mergeCell ref="A1:H1"/>
    <mergeCell ref="A26:C26"/>
    <mergeCell ref="A2:D3"/>
    <mergeCell ref="G23:H23"/>
    <mergeCell ref="G9:H9"/>
    <mergeCell ref="G25:H25"/>
    <mergeCell ref="A21:E25"/>
    <mergeCell ref="E2:H2"/>
    <mergeCell ref="D16:E16"/>
    <mergeCell ref="D13:F13"/>
    <mergeCell ref="D14:F14"/>
    <mergeCell ref="D12:H12"/>
    <mergeCell ref="D32:E32"/>
    <mergeCell ref="F35:F36"/>
    <mergeCell ref="G35:G36"/>
    <mergeCell ref="D11:H11"/>
    <mergeCell ref="E3:H3"/>
    <mergeCell ref="G17:H20"/>
    <mergeCell ref="G26:H26"/>
    <mergeCell ref="G28:H28"/>
    <mergeCell ref="G27:H27"/>
    <mergeCell ref="G5:H5"/>
    <mergeCell ref="G24:H24"/>
    <mergeCell ref="G21:H21"/>
    <mergeCell ref="G22:H22"/>
    <mergeCell ref="G31:H31"/>
    <mergeCell ref="G30:H30"/>
    <mergeCell ref="G29:H29"/>
  </mergeCells>
  <phoneticPr fontId="49" type="noConversion"/>
  <dataValidations count="6">
    <dataValidation type="list" allowBlank="1" showInputMessage="1" showErrorMessage="1" sqref="D36">
      <formula1>"ESTIMATES ONLY, TENDER VALUES"</formula1>
    </dataValidation>
    <dataValidation type="list" allowBlank="1" showInputMessage="1" showErrorMessage="1" sqref="D34">
      <formula1>"Y,N"</formula1>
    </dataValidation>
    <dataValidation type="list" allowBlank="1" showInputMessage="1" showErrorMessage="1" sqref="D32">
      <formula1>"INCEPTION, CONCEPT &amp; VIABILITY,DESIGN DEVELOPMENT,DOCUMENTATION &amp; PROCUREMENT,CONTRACT ADMINISTRATION &amp; INSPECTION, CLOSE OUT"</formula1>
    </dataValidation>
    <dataValidation type="list" allowBlank="1" showInputMessage="1" showErrorMessage="1" sqref="D20">
      <formula1>"2010"</formula1>
    </dataValidation>
    <dataValidation type="list" allowBlank="1" showInputMessage="1" showErrorMessage="1" sqref="D9">
      <formula1>"BUILDING PROJECT, ENGINEERING PROJECT"</formula1>
    </dataValidation>
    <dataValidation type="list" allowBlank="1" showInputMessage="1" showErrorMessage="1" sqref="D10">
      <formula1>"YES,NO"</formula1>
    </dataValidation>
  </dataValidations>
  <printOptions horizontalCentered="1"/>
  <pageMargins left="0.55118110236220474" right="0.39370078740157483" top="0.78740157480314965" bottom="0.78740157480314965" header="0.51181102362204722" footer="0.51181102362204722"/>
  <pageSetup paperSize="9" scale="57" orientation="portrait" horizontalDpi="300" verticalDpi="300" r:id="rId2"/>
  <headerFooter alignWithMargins="0">
    <oddFooter>&amp;L&amp;"Arial,Regular"&amp;8&amp;F: &amp;A&amp;C&amp;"Arial,Regular"&amp;11&amp;P&amp;R&amp;"Arial,Regular"&amp;8&amp;D</oddFooter>
  </headerFooter>
  <rowBreaks count="1" manualBreakCount="1">
    <brk id="46" max="7"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enableFormatConditionsCalculation="0">
    <tabColor indexed="43"/>
  </sheetPr>
  <dimension ref="A1:I113"/>
  <sheetViews>
    <sheetView zoomScale="70" zoomScaleNormal="70" zoomScaleSheetLayoutView="75" workbookViewId="0">
      <selection sqref="A1:H1"/>
    </sheetView>
  </sheetViews>
  <sheetFormatPr defaultRowHeight="15" x14ac:dyDescent="0.2"/>
  <cols>
    <col min="1" max="1" width="18.33203125" customWidth="1"/>
    <col min="2" max="2" width="3.88671875" customWidth="1"/>
    <col min="3" max="3" width="11.44140625" customWidth="1"/>
    <col min="4" max="4" width="27.77734375" customWidth="1"/>
    <col min="5" max="5" width="19.77734375" customWidth="1"/>
    <col min="6" max="6" width="20.44140625" customWidth="1"/>
    <col min="7" max="7" width="18.33203125" customWidth="1"/>
    <col min="8" max="8" width="16.44140625" customWidth="1"/>
    <col min="9" max="9" width="5.44140625" customWidth="1"/>
  </cols>
  <sheetData>
    <row r="1" spans="1:9" ht="63.75" customHeight="1" thickTop="1" thickBot="1" x14ac:dyDescent="0.25">
      <c r="A1" s="905" t="s">
        <v>399</v>
      </c>
      <c r="B1" s="906"/>
      <c r="C1" s="906"/>
      <c r="D1" s="906"/>
      <c r="E1" s="906"/>
      <c r="F1" s="906"/>
      <c r="G1" s="906"/>
      <c r="H1" s="907"/>
    </row>
    <row r="2" spans="1:9" ht="30.75" customHeight="1" thickTop="1" x14ac:dyDescent="0.2">
      <c r="A2" s="911"/>
      <c r="B2" s="912"/>
      <c r="C2" s="912"/>
      <c r="D2" s="912"/>
      <c r="E2" s="924" t="s">
        <v>255</v>
      </c>
      <c r="F2" s="924"/>
      <c r="G2" s="924"/>
      <c r="H2" s="925"/>
    </row>
    <row r="3" spans="1:9" ht="33" customHeight="1" x14ac:dyDescent="0.2">
      <c r="A3" s="911"/>
      <c r="B3" s="912"/>
      <c r="C3" s="912"/>
      <c r="D3" s="912"/>
      <c r="E3" s="888" t="str">
        <f>IF(D9="ENGINEERING PROJECT","USE OTHER INVOICE",CONCATENATE(D9,": ",D20," NDPW FEES"))</f>
        <v>BUILDING PROJECT: 2010 NDPW FEES</v>
      </c>
      <c r="F3" s="888"/>
      <c r="G3" s="888"/>
      <c r="H3" s="889"/>
    </row>
    <row r="4" spans="1:9" ht="15.75" thickBot="1" x14ac:dyDescent="0.25">
      <c r="A4" s="533"/>
      <c r="B4" s="88"/>
      <c r="C4" s="88"/>
      <c r="D4" s="88"/>
      <c r="E4" s="383"/>
      <c r="F4" s="383"/>
      <c r="G4" s="383"/>
      <c r="H4" s="487" t="str">
        <f>'Input Data'!H4</f>
        <v xml:space="preserve">Version: 1.4  2012-10  </v>
      </c>
    </row>
    <row r="5" spans="1:9" ht="18" customHeight="1" thickTop="1" x14ac:dyDescent="0.2">
      <c r="A5" s="541"/>
      <c r="B5" s="444"/>
      <c r="C5" s="445" t="s">
        <v>251</v>
      </c>
      <c r="D5" s="542" t="s">
        <v>310</v>
      </c>
      <c r="E5" s="543"/>
      <c r="F5" s="544" t="s">
        <v>248</v>
      </c>
      <c r="G5" s="1005" t="s">
        <v>319</v>
      </c>
      <c r="H5" s="1006"/>
      <c r="I5" s="2"/>
    </row>
    <row r="6" spans="1:9" ht="18" customHeight="1" x14ac:dyDescent="0.2">
      <c r="A6" s="545"/>
      <c r="B6" s="446"/>
      <c r="C6" s="447" t="s">
        <v>250</v>
      </c>
      <c r="D6" s="546">
        <v>79867</v>
      </c>
      <c r="E6" s="547"/>
      <c r="F6" s="379" t="s">
        <v>212</v>
      </c>
      <c r="G6" s="548" t="s">
        <v>321</v>
      </c>
      <c r="H6" s="353"/>
      <c r="I6" s="2"/>
    </row>
    <row r="7" spans="1:9" ht="18" customHeight="1" x14ac:dyDescent="0.2">
      <c r="A7" s="545"/>
      <c r="B7" s="549"/>
      <c r="C7" s="550" t="s">
        <v>266</v>
      </c>
      <c r="D7" s="551">
        <v>2</v>
      </c>
      <c r="E7" s="547"/>
      <c r="F7" s="379" t="s">
        <v>216</v>
      </c>
      <c r="G7" s="548" t="s">
        <v>322</v>
      </c>
      <c r="H7" s="527"/>
      <c r="I7" s="2"/>
    </row>
    <row r="8" spans="1:9" ht="18" customHeight="1" x14ac:dyDescent="0.2">
      <c r="A8" s="545"/>
      <c r="B8" s="446"/>
      <c r="C8" s="447" t="s">
        <v>192</v>
      </c>
      <c r="D8" s="552" t="s">
        <v>308</v>
      </c>
      <c r="E8" s="547"/>
      <c r="F8" s="494" t="s">
        <v>213</v>
      </c>
      <c r="G8" s="548" t="s">
        <v>323</v>
      </c>
      <c r="H8" s="414"/>
      <c r="I8" s="2"/>
    </row>
    <row r="9" spans="1:9" ht="18" customHeight="1" x14ac:dyDescent="0.2">
      <c r="A9" s="545"/>
      <c r="B9" s="446"/>
      <c r="C9" s="450" t="s">
        <v>115</v>
      </c>
      <c r="D9" s="553" t="s">
        <v>247</v>
      </c>
      <c r="E9" s="484" t="str">
        <f>IF(D9="BUILDING PROJECT","B","E")</f>
        <v>B</v>
      </c>
      <c r="F9" s="554" t="s">
        <v>191</v>
      </c>
      <c r="G9" s="988" t="s">
        <v>320</v>
      </c>
      <c r="H9" s="989"/>
      <c r="I9" s="2"/>
    </row>
    <row r="10" spans="1:9" ht="18" customHeight="1" x14ac:dyDescent="0.2">
      <c r="A10" s="846"/>
      <c r="B10" s="813"/>
      <c r="C10" s="814" t="s">
        <v>359</v>
      </c>
      <c r="D10" s="815" t="s">
        <v>360</v>
      </c>
      <c r="E10" s="816" t="str">
        <f>IF($D$10="Yes", "NO OF DAYS","")</f>
        <v/>
      </c>
      <c r="F10" s="817">
        <v>1</v>
      </c>
      <c r="G10" s="818" t="str">
        <f>IF($D$10="Yes", "RATE","")</f>
        <v/>
      </c>
      <c r="H10" s="819">
        <v>0</v>
      </c>
      <c r="I10" s="2"/>
    </row>
    <row r="11" spans="1:9" ht="18" customHeight="1" thickBot="1" x14ac:dyDescent="0.25">
      <c r="A11" s="555"/>
      <c r="B11" s="456"/>
      <c r="C11" s="457" t="s">
        <v>110</v>
      </c>
      <c r="D11" s="556" t="s">
        <v>339</v>
      </c>
      <c r="E11" s="1009"/>
      <c r="F11" s="1010"/>
      <c r="G11" s="1010"/>
      <c r="H11" s="1011"/>
      <c r="I11" s="2"/>
    </row>
    <row r="12" spans="1:9" ht="18" customHeight="1" thickTop="1" x14ac:dyDescent="0.2">
      <c r="A12" s="557"/>
      <c r="B12" s="454"/>
      <c r="C12" s="455" t="s">
        <v>305</v>
      </c>
      <c r="D12" s="1002" t="s">
        <v>324</v>
      </c>
      <c r="E12" s="1003"/>
      <c r="F12" s="1003"/>
      <c r="G12" s="1003"/>
      <c r="H12" s="1004"/>
      <c r="I12" s="2"/>
    </row>
    <row r="13" spans="1:9" ht="18" customHeight="1" x14ac:dyDescent="0.2">
      <c r="A13" s="545"/>
      <c r="B13" s="446"/>
      <c r="C13" s="447" t="s">
        <v>194</v>
      </c>
      <c r="D13" s="1007" t="s">
        <v>309</v>
      </c>
      <c r="E13" s="1008"/>
      <c r="F13" s="1008"/>
      <c r="G13" s="418" t="s">
        <v>326</v>
      </c>
      <c r="H13" s="558">
        <v>1034</v>
      </c>
      <c r="I13" s="2"/>
    </row>
    <row r="14" spans="1:9" ht="18" customHeight="1" x14ac:dyDescent="0.2">
      <c r="A14" s="545"/>
      <c r="B14" s="446"/>
      <c r="C14" s="447" t="s">
        <v>307</v>
      </c>
      <c r="D14" s="1007" t="s">
        <v>311</v>
      </c>
      <c r="E14" s="1008"/>
      <c r="F14" s="1008"/>
      <c r="G14" s="418" t="s">
        <v>326</v>
      </c>
      <c r="H14" s="559">
        <v>1002</v>
      </c>
      <c r="I14" s="2"/>
    </row>
    <row r="15" spans="1:9" ht="18" customHeight="1" x14ac:dyDescent="0.2">
      <c r="A15" s="545"/>
      <c r="B15" s="446"/>
      <c r="C15" s="447" t="s">
        <v>140</v>
      </c>
      <c r="D15" s="560" t="s">
        <v>312</v>
      </c>
      <c r="E15" s="561" t="s">
        <v>195</v>
      </c>
      <c r="F15" s="562" t="s">
        <v>313</v>
      </c>
      <c r="G15" s="561" t="s">
        <v>196</v>
      </c>
      <c r="H15" s="563" t="s">
        <v>314</v>
      </c>
      <c r="I15" s="2"/>
    </row>
    <row r="16" spans="1:9" ht="18" customHeight="1" thickBot="1" x14ac:dyDescent="0.25">
      <c r="A16" s="545"/>
      <c r="B16" s="446"/>
      <c r="C16" s="447" t="s">
        <v>191</v>
      </c>
      <c r="D16" s="1000" t="s">
        <v>315</v>
      </c>
      <c r="E16" s="1001"/>
      <c r="F16" s="564"/>
      <c r="G16" s="379"/>
      <c r="H16" s="565"/>
      <c r="I16" s="2"/>
    </row>
    <row r="17" spans="1:9" ht="18" customHeight="1" thickTop="1" x14ac:dyDescent="0.2">
      <c r="A17" s="545"/>
      <c r="B17" s="446"/>
      <c r="C17" s="447" t="s">
        <v>106</v>
      </c>
      <c r="D17" s="552" t="s">
        <v>316</v>
      </c>
      <c r="E17" s="440">
        <f>IF(D17="None", 1,2)</f>
        <v>2</v>
      </c>
      <c r="F17" s="466"/>
      <c r="G17" s="890" t="s">
        <v>252</v>
      </c>
      <c r="H17" s="891"/>
      <c r="I17" s="2"/>
    </row>
    <row r="18" spans="1:9" ht="18" customHeight="1" x14ac:dyDescent="0.2">
      <c r="A18" s="545"/>
      <c r="B18" s="446"/>
      <c r="C18" s="447" t="s">
        <v>197</v>
      </c>
      <c r="D18" s="566" t="s">
        <v>317</v>
      </c>
      <c r="E18" s="441" t="str">
        <f>IF(D17="none", "none",D17)</f>
        <v>23456778695</v>
      </c>
      <c r="F18" s="524" t="s">
        <v>198</v>
      </c>
      <c r="G18" s="892"/>
      <c r="H18" s="893"/>
      <c r="I18" s="2"/>
    </row>
    <row r="19" spans="1:9" ht="18" customHeight="1" x14ac:dyDescent="0.2">
      <c r="A19" s="545"/>
      <c r="B19" s="451"/>
      <c r="C19" s="447" t="s">
        <v>26</v>
      </c>
      <c r="D19" s="567">
        <v>40332</v>
      </c>
      <c r="E19" s="442"/>
      <c r="F19" s="402"/>
      <c r="G19" s="892"/>
      <c r="H19" s="893"/>
      <c r="I19" s="2"/>
    </row>
    <row r="20" spans="1:9" ht="18" customHeight="1" thickBot="1" x14ac:dyDescent="0.25">
      <c r="A20" s="568"/>
      <c r="B20" s="452"/>
      <c r="C20" s="453" t="s">
        <v>138</v>
      </c>
      <c r="D20" s="569">
        <v>2010</v>
      </c>
      <c r="E20" s="443">
        <f>IF(D20=2010,1,IF(D20&lt;&gt;"2010","USE OTHER INVOICE"))</f>
        <v>1</v>
      </c>
      <c r="F20" s="403"/>
      <c r="G20" s="894"/>
      <c r="H20" s="895"/>
      <c r="I20" s="2"/>
    </row>
    <row r="21" spans="1:9" ht="18" customHeight="1" thickTop="1" x14ac:dyDescent="0.2">
      <c r="A21" s="991" t="str">
        <f>IF(E20=1,"Fee in accordance with the National Department of Public Works Scope of Engineering Services and Tariff of Fees for Persons Registered in terms of the Engineering Profession Act, 2000 (Act No. 46 of 2000) dated 1 February 2010","")</f>
        <v>Fee in accordance with the National Department of Public Works Scope of Engineering Services and Tariff of Fees for Persons Registered in terms of the Engineering Profession Act, 2000 (Act No. 46 of 2000) dated 1 February 2010</v>
      </c>
      <c r="B21" s="992"/>
      <c r="C21" s="992"/>
      <c r="D21" s="992"/>
      <c r="E21" s="993"/>
      <c r="F21" s="459" t="s">
        <v>199</v>
      </c>
      <c r="G21" s="990" t="s">
        <v>330</v>
      </c>
      <c r="H21" s="987"/>
      <c r="I21" s="2"/>
    </row>
    <row r="22" spans="1:9" ht="18" customHeight="1" x14ac:dyDescent="0.2">
      <c r="A22" s="994"/>
      <c r="B22" s="995"/>
      <c r="C22" s="995"/>
      <c r="D22" s="995"/>
      <c r="E22" s="996"/>
      <c r="F22" s="459" t="s">
        <v>200</v>
      </c>
      <c r="G22" s="990" t="s">
        <v>331</v>
      </c>
      <c r="H22" s="987"/>
      <c r="I22" s="2"/>
    </row>
    <row r="23" spans="1:9" ht="18" customHeight="1" x14ac:dyDescent="0.2">
      <c r="A23" s="994"/>
      <c r="B23" s="995"/>
      <c r="C23" s="995"/>
      <c r="D23" s="995"/>
      <c r="E23" s="996"/>
      <c r="F23" s="459" t="s">
        <v>201</v>
      </c>
      <c r="G23" s="986" t="s">
        <v>332</v>
      </c>
      <c r="H23" s="987"/>
      <c r="I23" s="2"/>
    </row>
    <row r="24" spans="1:9" ht="18" customHeight="1" x14ac:dyDescent="0.2">
      <c r="A24" s="994"/>
      <c r="B24" s="995"/>
      <c r="C24" s="995"/>
      <c r="D24" s="995"/>
      <c r="E24" s="996"/>
      <c r="F24" s="459" t="s">
        <v>106</v>
      </c>
      <c r="G24" s="902" t="s">
        <v>378</v>
      </c>
      <c r="H24" s="903"/>
      <c r="I24" s="2"/>
    </row>
    <row r="25" spans="1:9" ht="28.5" customHeight="1" thickBot="1" x14ac:dyDescent="0.25">
      <c r="A25" s="997"/>
      <c r="B25" s="998"/>
      <c r="C25" s="998"/>
      <c r="D25" s="998"/>
      <c r="E25" s="999"/>
      <c r="F25" s="460" t="s">
        <v>306</v>
      </c>
      <c r="G25" s="990" t="s">
        <v>333</v>
      </c>
      <c r="H25" s="987"/>
      <c r="I25" s="2"/>
    </row>
    <row r="26" spans="1:9" ht="18" customHeight="1" thickTop="1" x14ac:dyDescent="0.2">
      <c r="A26" s="908" t="s">
        <v>27</v>
      </c>
      <c r="B26" s="984"/>
      <c r="C26" s="985"/>
      <c r="D26" s="292" t="str">
        <f>IF(H45&lt;H34,"USE TIME BASED FEES","PERCENTAGE BASED FEES")</f>
        <v>PERCENTAGE BASED FEES</v>
      </c>
      <c r="E26" s="352"/>
      <c r="F26" s="461" t="s">
        <v>202</v>
      </c>
      <c r="G26" s="990" t="s">
        <v>334</v>
      </c>
      <c r="H26" s="987"/>
      <c r="I26" s="2"/>
    </row>
    <row r="27" spans="1:9" ht="18" customHeight="1" x14ac:dyDescent="0.2">
      <c r="A27" s="570"/>
      <c r="B27" s="467"/>
      <c r="C27" s="489" t="s">
        <v>187</v>
      </c>
      <c r="D27" s="571">
        <v>100</v>
      </c>
      <c r="E27" s="370" t="s">
        <v>294</v>
      </c>
      <c r="F27" s="461" t="s">
        <v>203</v>
      </c>
      <c r="G27" s="990" t="s">
        <v>331</v>
      </c>
      <c r="H27" s="987"/>
      <c r="I27" s="2"/>
    </row>
    <row r="28" spans="1:9" ht="18" customHeight="1" x14ac:dyDescent="0.2">
      <c r="A28" s="572"/>
      <c r="B28" s="468"/>
      <c r="C28" s="446" t="s">
        <v>120</v>
      </c>
      <c r="D28" s="573">
        <v>40420</v>
      </c>
      <c r="E28" s="295"/>
      <c r="F28" s="462" t="s">
        <v>325</v>
      </c>
      <c r="G28" s="986" t="s">
        <v>335</v>
      </c>
      <c r="H28" s="1018"/>
      <c r="I28" s="2"/>
    </row>
    <row r="29" spans="1:9" ht="18" customHeight="1" x14ac:dyDescent="0.2">
      <c r="A29" s="572"/>
      <c r="B29" s="468"/>
      <c r="C29" s="446" t="s">
        <v>18</v>
      </c>
      <c r="D29" s="551">
        <v>1</v>
      </c>
      <c r="E29" s="295"/>
      <c r="F29" s="463" t="s">
        <v>193</v>
      </c>
      <c r="G29" s="990" t="s">
        <v>336</v>
      </c>
      <c r="H29" s="987"/>
      <c r="I29" s="2"/>
    </row>
    <row r="30" spans="1:9" ht="18" customHeight="1" x14ac:dyDescent="0.2">
      <c r="A30" s="572"/>
      <c r="B30" s="468"/>
      <c r="C30" s="446" t="s">
        <v>111</v>
      </c>
      <c r="D30" s="552" t="s">
        <v>318</v>
      </c>
      <c r="E30" s="295"/>
      <c r="F30" s="464" t="s">
        <v>204</v>
      </c>
      <c r="G30" s="990" t="s">
        <v>337</v>
      </c>
      <c r="H30" s="987"/>
      <c r="I30" s="2"/>
    </row>
    <row r="31" spans="1:9" ht="18" customHeight="1" thickBot="1" x14ac:dyDescent="0.25">
      <c r="A31" s="572"/>
      <c r="B31" s="468"/>
      <c r="C31" s="446" t="s">
        <v>205</v>
      </c>
      <c r="D31" s="574" t="s">
        <v>342</v>
      </c>
      <c r="E31" s="296"/>
      <c r="F31" s="465" t="s">
        <v>206</v>
      </c>
      <c r="G31" s="1012" t="s">
        <v>338</v>
      </c>
      <c r="H31" s="1013"/>
      <c r="I31" s="2"/>
    </row>
    <row r="32" spans="1:9" ht="18" customHeight="1" thickTop="1" x14ac:dyDescent="0.2">
      <c r="A32" s="572"/>
      <c r="B32" s="469"/>
      <c r="C32" s="447" t="str">
        <f>IF(E32=1,"STAGE COMPLETED",IF(E32=6,"STAGE COMPLETED","STAGE"))</f>
        <v>STAGE</v>
      </c>
      <c r="D32" s="1014" t="s">
        <v>358</v>
      </c>
      <c r="E32" s="1001"/>
      <c r="F32" s="485">
        <f>IF(D32="INCEPTION",1,IF(D32="CONCEPT &amp; VIABILITY",2,IF(D32="DESIGN DEVELOPMENT",3,IF(D32="DOCUMENTATION &amp; PROCUREMENT",4,IF(D32="CONTRACT ADMINISTRATION &amp; INSPECTION",5,IF(D32="CLOSE OUT",6))))))</f>
        <v>5</v>
      </c>
      <c r="G32" s="352"/>
      <c r="H32" s="353"/>
      <c r="I32" s="2"/>
    </row>
    <row r="33" spans="1:9" ht="18" customHeight="1" x14ac:dyDescent="0.2">
      <c r="A33" s="847"/>
      <c r="B33" s="809"/>
      <c r="C33" s="820" t="s">
        <v>361</v>
      </c>
      <c r="D33" s="821">
        <v>1</v>
      </c>
      <c r="E33" s="352"/>
      <c r="F33" s="811"/>
      <c r="G33" s="352"/>
      <c r="H33" s="353"/>
      <c r="I33" s="2"/>
    </row>
    <row r="34" spans="1:9" ht="18" customHeight="1" thickBot="1" x14ac:dyDescent="0.25">
      <c r="A34" s="575"/>
      <c r="B34" s="470"/>
      <c r="C34" s="471" t="s">
        <v>150</v>
      </c>
      <c r="D34" s="576" t="s">
        <v>141</v>
      </c>
      <c r="E34" s="326"/>
      <c r="F34" s="326"/>
      <c r="G34" s="326"/>
      <c r="H34" s="411">
        <f>IF(E20=1,Scales!C3,IF(E20=9,0,))</f>
        <v>470000</v>
      </c>
      <c r="I34" s="2"/>
    </row>
    <row r="35" spans="1:9" ht="70.5" customHeight="1" thickTop="1" thickBot="1" x14ac:dyDescent="0.25">
      <c r="A35" s="959" t="s">
        <v>340</v>
      </c>
      <c r="B35" s="960"/>
      <c r="C35" s="960"/>
      <c r="D35" s="961"/>
      <c r="E35" s="486" t="s">
        <v>236</v>
      </c>
      <c r="F35" s="881" t="s">
        <v>237</v>
      </c>
      <c r="G35" s="883" t="s">
        <v>238</v>
      </c>
      <c r="H35" s="955" t="s">
        <v>122</v>
      </c>
      <c r="I35" s="2"/>
    </row>
    <row r="36" spans="1:9" ht="24" customHeight="1" thickBot="1" x14ac:dyDescent="0.25">
      <c r="A36" s="490" t="s">
        <v>159</v>
      </c>
      <c r="B36" s="577"/>
      <c r="C36" s="577"/>
      <c r="D36" s="578" t="s">
        <v>304</v>
      </c>
      <c r="E36" s="496">
        <f>IF($F$32&lt;4,1,IF($D$36="TENDER VALUES",2,1))</f>
        <v>1</v>
      </c>
      <c r="F36" s="1015"/>
      <c r="G36" s="1016"/>
      <c r="H36" s="1017"/>
      <c r="I36" s="2"/>
    </row>
    <row r="37" spans="1:9" ht="36.75" customHeight="1" thickTop="1" x14ac:dyDescent="0.2">
      <c r="A37" s="950" t="s">
        <v>263</v>
      </c>
      <c r="B37" s="951"/>
      <c r="C37" s="951"/>
      <c r="D37" s="952"/>
      <c r="E37" s="838">
        <v>1000000</v>
      </c>
      <c r="F37" s="838">
        <v>1000000</v>
      </c>
      <c r="G37" s="838">
        <v>1000000</v>
      </c>
      <c r="H37" s="660">
        <f t="shared" ref="H37:H44" si="0">IF($E$9="b",IF($F$32&lt;5,E37,IF($F$32=5,F37,IF($F$32=6,G37))),0)</f>
        <v>1000000</v>
      </c>
      <c r="I37" s="2"/>
    </row>
    <row r="38" spans="1:9" ht="33" customHeight="1" x14ac:dyDescent="0.2">
      <c r="A38" s="947" t="s">
        <v>153</v>
      </c>
      <c r="B38" s="953"/>
      <c r="C38" s="953"/>
      <c r="D38" s="954"/>
      <c r="E38" s="839">
        <v>2000000</v>
      </c>
      <c r="F38" s="839">
        <v>2000000</v>
      </c>
      <c r="G38" s="839">
        <v>2000000</v>
      </c>
      <c r="H38" s="662">
        <f t="shared" si="0"/>
        <v>2000000</v>
      </c>
    </row>
    <row r="39" spans="1:9" ht="33" customHeight="1" x14ac:dyDescent="0.2">
      <c r="A39" s="947" t="s">
        <v>154</v>
      </c>
      <c r="B39" s="957"/>
      <c r="C39" s="957"/>
      <c r="D39" s="958"/>
      <c r="E39" s="839">
        <v>3000000</v>
      </c>
      <c r="F39" s="839">
        <v>3000000</v>
      </c>
      <c r="G39" s="839">
        <v>3000000</v>
      </c>
      <c r="H39" s="662">
        <f t="shared" si="0"/>
        <v>3000000</v>
      </c>
    </row>
    <row r="40" spans="1:9" ht="33" customHeight="1" x14ac:dyDescent="0.2">
      <c r="A40" s="947" t="s">
        <v>155</v>
      </c>
      <c r="B40" s="957"/>
      <c r="C40" s="957"/>
      <c r="D40" s="958"/>
      <c r="E40" s="839">
        <v>4000000</v>
      </c>
      <c r="F40" s="839">
        <v>4000000</v>
      </c>
      <c r="G40" s="839">
        <v>4000000</v>
      </c>
      <c r="H40" s="662">
        <f t="shared" si="0"/>
        <v>4000000</v>
      </c>
    </row>
    <row r="41" spans="1:9" ht="43.5" customHeight="1" x14ac:dyDescent="0.2">
      <c r="A41" s="947" t="s">
        <v>241</v>
      </c>
      <c r="B41" s="953"/>
      <c r="C41" s="953"/>
      <c r="D41" s="954"/>
      <c r="E41" s="839">
        <v>5000000</v>
      </c>
      <c r="F41" s="839">
        <v>5000000</v>
      </c>
      <c r="G41" s="839">
        <v>5000000</v>
      </c>
      <c r="H41" s="662">
        <f t="shared" si="0"/>
        <v>5000000</v>
      </c>
    </row>
    <row r="42" spans="1:9" ht="33" customHeight="1" x14ac:dyDescent="0.2">
      <c r="A42" s="947" t="s">
        <v>242</v>
      </c>
      <c r="B42" s="953"/>
      <c r="C42" s="953"/>
      <c r="D42" s="954"/>
      <c r="E42" s="839">
        <v>6000000</v>
      </c>
      <c r="F42" s="839">
        <v>6000000</v>
      </c>
      <c r="G42" s="839">
        <v>6000000</v>
      </c>
      <c r="H42" s="662">
        <f t="shared" si="0"/>
        <v>6000000</v>
      </c>
    </row>
    <row r="43" spans="1:9" ht="44.25" customHeight="1" x14ac:dyDescent="0.2">
      <c r="A43" s="947" t="s">
        <v>243</v>
      </c>
      <c r="B43" s="953"/>
      <c r="C43" s="953"/>
      <c r="D43" s="954"/>
      <c r="E43" s="839">
        <v>7000000</v>
      </c>
      <c r="F43" s="839">
        <v>7000000</v>
      </c>
      <c r="G43" s="839">
        <v>7000000</v>
      </c>
      <c r="H43" s="662">
        <f t="shared" si="0"/>
        <v>7000000</v>
      </c>
    </row>
    <row r="44" spans="1:9" ht="48" customHeight="1" thickBot="1" x14ac:dyDescent="0.25">
      <c r="A44" s="972" t="s">
        <v>244</v>
      </c>
      <c r="B44" s="973"/>
      <c r="C44" s="973"/>
      <c r="D44" s="974"/>
      <c r="E44" s="840">
        <v>8000000</v>
      </c>
      <c r="F44" s="840">
        <v>8000000</v>
      </c>
      <c r="G44" s="840">
        <v>8000000</v>
      </c>
      <c r="H44" s="664">
        <f t="shared" si="0"/>
        <v>8000000</v>
      </c>
    </row>
    <row r="45" spans="1:9" ht="31.5" customHeight="1" thickBot="1" x14ac:dyDescent="0.25">
      <c r="A45" s="969" t="s">
        <v>328</v>
      </c>
      <c r="B45" s="970"/>
      <c r="C45" s="970"/>
      <c r="D45" s="971"/>
      <c r="E45" s="841">
        <f>SUM($E$37:$E$44)</f>
        <v>36000000</v>
      </c>
      <c r="F45" s="842">
        <f>SUM(F37:F44)</f>
        <v>36000000</v>
      </c>
      <c r="G45" s="842">
        <f>SUM(G37:G44)</f>
        <v>36000000</v>
      </c>
      <c r="H45" s="843">
        <f>SUM(H37:H44)</f>
        <v>36000000</v>
      </c>
    </row>
    <row r="46" spans="1:9" ht="31.5" customHeight="1" thickBot="1" x14ac:dyDescent="0.25">
      <c r="A46" s="976" t="str">
        <f>IF(F32=6,IF(H45=H53,"","THE VALUE OF ( C) MUST BE THE SAME AS (D)"),"")</f>
        <v/>
      </c>
      <c r="B46" s="977"/>
      <c r="C46" s="977"/>
      <c r="D46" s="977"/>
      <c r="E46" s="978"/>
      <c r="F46" s="327"/>
      <c r="G46" s="329" t="str">
        <f>IF($F$32=6,IF($H$53=$H$45,"","ERROR"),"")</f>
        <v/>
      </c>
      <c r="H46" s="328"/>
    </row>
    <row r="47" spans="1:9" ht="25.5" customHeight="1" thickBot="1" x14ac:dyDescent="0.25">
      <c r="A47" s="528" t="s">
        <v>346</v>
      </c>
      <c r="B47" s="529"/>
      <c r="C47" s="529"/>
      <c r="D47" s="529"/>
      <c r="E47" s="530"/>
      <c r="F47" s="531"/>
      <c r="G47" s="531"/>
      <c r="H47" s="532"/>
    </row>
    <row r="48" spans="1:9" ht="51.75" customHeight="1" thickTop="1" thickBot="1" x14ac:dyDescent="0.25">
      <c r="A48" s="962" t="s">
        <v>341</v>
      </c>
      <c r="B48" s="963"/>
      <c r="C48" s="963"/>
      <c r="D48" s="963"/>
      <c r="E48" s="963"/>
      <c r="F48" s="975"/>
      <c r="G48" s="525" t="s">
        <v>239</v>
      </c>
      <c r="H48" s="526" t="s">
        <v>122</v>
      </c>
      <c r="I48" s="2"/>
    </row>
    <row r="49" spans="1:9" ht="30" customHeight="1" thickTop="1" x14ac:dyDescent="0.2">
      <c r="A49" s="938" t="s">
        <v>156</v>
      </c>
      <c r="B49" s="939"/>
      <c r="C49" s="939"/>
      <c r="D49" s="939"/>
      <c r="E49" s="980"/>
      <c r="F49" s="980"/>
      <c r="G49" s="838">
        <v>5900000</v>
      </c>
      <c r="H49" s="667">
        <f>IF($F$32&gt;4,G49,0)</f>
        <v>5900000</v>
      </c>
    </row>
    <row r="50" spans="1:9" ht="30" customHeight="1" x14ac:dyDescent="0.2">
      <c r="A50" s="935" t="s">
        <v>157</v>
      </c>
      <c r="B50" s="936"/>
      <c r="C50" s="936"/>
      <c r="D50" s="936"/>
      <c r="E50" s="979"/>
      <c r="F50" s="979"/>
      <c r="G50" s="839">
        <v>1500000</v>
      </c>
      <c r="H50" s="662">
        <f>IF($F$32&gt;4,G50,0)</f>
        <v>1500000</v>
      </c>
      <c r="I50" s="2"/>
    </row>
    <row r="51" spans="1:9" ht="30" customHeight="1" x14ac:dyDescent="0.2">
      <c r="A51" s="947" t="s">
        <v>158</v>
      </c>
      <c r="B51" s="948"/>
      <c r="C51" s="948"/>
      <c r="D51" s="948"/>
      <c r="E51" s="948"/>
      <c r="F51" s="949"/>
      <c r="G51" s="839">
        <v>200000</v>
      </c>
      <c r="H51" s="662">
        <f>IF($F$32&gt;4,G51,0)</f>
        <v>200000</v>
      </c>
    </row>
    <row r="52" spans="1:9" ht="30" customHeight="1" thickBot="1" x14ac:dyDescent="0.25">
      <c r="A52" s="938" t="s">
        <v>245</v>
      </c>
      <c r="B52" s="941"/>
      <c r="C52" s="941"/>
      <c r="D52" s="941"/>
      <c r="E52" s="981"/>
      <c r="F52" s="981"/>
      <c r="G52" s="838">
        <v>400000</v>
      </c>
      <c r="H52" s="664">
        <f>IF($F$32&gt;4,G52,0)</f>
        <v>400000</v>
      </c>
    </row>
    <row r="53" spans="1:9" ht="33.75" customHeight="1" thickBot="1" x14ac:dyDescent="0.25">
      <c r="A53" s="943" t="s">
        <v>329</v>
      </c>
      <c r="B53" s="944"/>
      <c r="C53" s="944"/>
      <c r="D53" s="944"/>
      <c r="E53" s="982"/>
      <c r="F53" s="983"/>
      <c r="G53" s="844">
        <f>SUM(G49:G52)</f>
        <v>8000000</v>
      </c>
      <c r="H53" s="845">
        <f>G53</f>
        <v>8000000</v>
      </c>
    </row>
    <row r="54" spans="1:9" ht="15.75" thickTop="1" x14ac:dyDescent="0.2">
      <c r="A54" s="5"/>
      <c r="B54" s="5"/>
      <c r="C54" s="5"/>
      <c r="D54" s="5"/>
      <c r="E54" s="5"/>
      <c r="F54" s="5"/>
      <c r="G54" s="6"/>
    </row>
    <row r="57" spans="1:9" ht="19.5" x14ac:dyDescent="0.3">
      <c r="D57" s="333"/>
    </row>
    <row r="63" spans="1:9" ht="18.75" customHeight="1" x14ac:dyDescent="0.2"/>
    <row r="70" ht="25.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112" spans="1:8" x14ac:dyDescent="0.2">
      <c r="A112" s="1"/>
      <c r="B112" s="1"/>
      <c r="C112" s="1"/>
      <c r="D112" s="1"/>
      <c r="E112" s="1"/>
      <c r="F112" s="1"/>
      <c r="G112" s="1"/>
      <c r="H112" s="1"/>
    </row>
    <row r="113" spans="1:8" x14ac:dyDescent="0.2">
      <c r="A113" s="933"/>
      <c r="B113" s="934"/>
      <c r="C113" s="934"/>
      <c r="D113" s="934"/>
      <c r="E113" s="934"/>
      <c r="F113" s="934"/>
      <c r="G113" s="934"/>
      <c r="H113" s="934"/>
    </row>
  </sheetData>
  <sheetProtection password="CD4C" sheet="1" objects="1" scenarios="1" formatCells="0" formatColumns="0" formatRows="0"/>
  <mergeCells count="47">
    <mergeCell ref="A35:D35"/>
    <mergeCell ref="D14:F14"/>
    <mergeCell ref="G31:H31"/>
    <mergeCell ref="G30:H30"/>
    <mergeCell ref="G29:H29"/>
    <mergeCell ref="D32:E32"/>
    <mergeCell ref="F35:F36"/>
    <mergeCell ref="G35:G36"/>
    <mergeCell ref="H35:H36"/>
    <mergeCell ref="G17:H20"/>
    <mergeCell ref="G26:H26"/>
    <mergeCell ref="G28:H28"/>
    <mergeCell ref="G27:H27"/>
    <mergeCell ref="G24:H24"/>
    <mergeCell ref="G21:H21"/>
    <mergeCell ref="G22:H22"/>
    <mergeCell ref="A1:H1"/>
    <mergeCell ref="A26:C26"/>
    <mergeCell ref="A2:D3"/>
    <mergeCell ref="G23:H23"/>
    <mergeCell ref="G9:H9"/>
    <mergeCell ref="G25:H25"/>
    <mergeCell ref="A21:E25"/>
    <mergeCell ref="E2:H2"/>
    <mergeCell ref="D16:E16"/>
    <mergeCell ref="D12:H12"/>
    <mergeCell ref="E3:H3"/>
    <mergeCell ref="G5:H5"/>
    <mergeCell ref="D13:F13"/>
    <mergeCell ref="E11:H11"/>
    <mergeCell ref="A113:H113"/>
    <mergeCell ref="A50:F50"/>
    <mergeCell ref="A49:F49"/>
    <mergeCell ref="A52:F52"/>
    <mergeCell ref="A53:F53"/>
    <mergeCell ref="A51:F51"/>
    <mergeCell ref="A37:D37"/>
    <mergeCell ref="A38:D38"/>
    <mergeCell ref="A43:D43"/>
    <mergeCell ref="A42:D42"/>
    <mergeCell ref="A40:D40"/>
    <mergeCell ref="A39:D39"/>
    <mergeCell ref="A48:F48"/>
    <mergeCell ref="A46:E46"/>
    <mergeCell ref="A45:D45"/>
    <mergeCell ref="A44:D44"/>
    <mergeCell ref="A41:D41"/>
  </mergeCells>
  <phoneticPr fontId="49" type="noConversion"/>
  <dataValidations count="6">
    <dataValidation type="list" allowBlank="1" showInputMessage="1" showErrorMessage="1" sqref="D36">
      <formula1>"ESTIMATES ONLY, TENDER VALUES"</formula1>
    </dataValidation>
    <dataValidation type="list" allowBlank="1" showInputMessage="1" showErrorMessage="1" sqref="D34">
      <formula1>"Y,N"</formula1>
    </dataValidation>
    <dataValidation type="list" allowBlank="1" showInputMessage="1" showErrorMessage="1" sqref="D32">
      <formula1>"INCEPTION, CONCEPT &amp; VIABILITY,DESIGN DEVELOPMENT,DOCUMENTATION &amp; PROCUREMENT,CONTRACT ADMINISTRATION &amp; INSPECTION, CLOSE OUT"</formula1>
    </dataValidation>
    <dataValidation type="list" allowBlank="1" showInputMessage="1" showErrorMessage="1" sqref="D20">
      <formula1>"2010"</formula1>
    </dataValidation>
    <dataValidation type="list" allowBlank="1" showInputMessage="1" showErrorMessage="1" sqref="D9">
      <formula1>"BUILDING PROJECT, ENGINEERING PROJECT"</formula1>
    </dataValidation>
    <dataValidation type="list" allowBlank="1" showInputMessage="1" showErrorMessage="1" sqref="D10">
      <formula1>"YES,NO"</formula1>
    </dataValidation>
  </dataValidations>
  <printOptions horizontalCentered="1"/>
  <pageMargins left="0.55118110236220474" right="0.39370078740157483" top="0.78740157480314965" bottom="0.78740157480314965" header="0.51181102362204722" footer="0.51181102362204722"/>
  <pageSetup paperSize="9" scale="57" orientation="portrait" horizontalDpi="300" verticalDpi="300" r:id="rId1"/>
  <headerFooter alignWithMargins="0">
    <oddFooter>&amp;L&amp;"Arial,Regular"&amp;8&amp;F: &amp;A&amp;C&amp;"Arial,Regular"&amp;11&amp;P&amp;R&amp;"Arial,Regular"&amp;8&amp;D</oddFooter>
  </headerFooter>
  <rowBreaks count="1" manualBreakCount="1">
    <brk id="46" max="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50"/>
  </sheetPr>
  <dimension ref="A1:S141"/>
  <sheetViews>
    <sheetView topLeftCell="A49" zoomScale="70" zoomScaleNormal="70" zoomScaleSheetLayoutView="70" workbookViewId="0">
      <selection activeCell="B5" sqref="B5"/>
    </sheetView>
  </sheetViews>
  <sheetFormatPr defaultRowHeight="15" x14ac:dyDescent="0.2"/>
  <cols>
    <col min="1" max="1" width="18.21875" customWidth="1"/>
    <col min="2" max="2" width="17.21875" customWidth="1"/>
    <col min="3" max="3" width="5.6640625" customWidth="1"/>
    <col min="4" max="4" width="5" customWidth="1"/>
    <col min="5" max="5" width="4.33203125" customWidth="1"/>
    <col min="6" max="6" width="2.44140625" customWidth="1"/>
    <col min="7" max="7" width="4.109375" customWidth="1"/>
    <col min="8" max="8" width="3.6640625" customWidth="1"/>
    <col min="9" max="10" width="4.33203125" customWidth="1"/>
    <col min="11" max="11" width="12.21875" customWidth="1"/>
    <col min="12" max="12" width="4.21875" customWidth="1"/>
    <col min="13" max="13" width="13.88671875" customWidth="1"/>
    <col min="14" max="14" width="6.109375" customWidth="1"/>
    <col min="15" max="15" width="16" customWidth="1"/>
    <col min="16" max="16" width="5.77734375" customWidth="1"/>
    <col min="17" max="17" width="18.77734375" customWidth="1"/>
    <col min="18" max="18" width="2.6640625" customWidth="1"/>
    <col min="19" max="19" width="19" bestFit="1" customWidth="1"/>
  </cols>
  <sheetData>
    <row r="1" spans="1:18" ht="26.25" customHeight="1" thickTop="1" x14ac:dyDescent="0.2">
      <c r="A1" s="400"/>
      <c r="B1" s="1105"/>
      <c r="C1" s="1106"/>
      <c r="D1" s="401"/>
      <c r="E1" s="401"/>
      <c r="F1" s="401"/>
      <c r="G1" s="401"/>
      <c r="H1" s="475"/>
      <c r="I1" s="475"/>
      <c r="J1" s="475"/>
      <c r="K1" s="497" t="s">
        <v>152</v>
      </c>
      <c r="L1" s="475"/>
      <c r="M1" s="475"/>
      <c r="N1" s="347"/>
      <c r="O1" s="347"/>
      <c r="P1" s="348"/>
      <c r="Q1" s="349"/>
    </row>
    <row r="2" spans="1:18" ht="30" customHeight="1" x14ac:dyDescent="0.2">
      <c r="A2" s="380" t="s">
        <v>268</v>
      </c>
      <c r="B2" s="1107"/>
      <c r="C2" s="1107"/>
      <c r="D2" s="352"/>
      <c r="E2" s="352"/>
      <c r="F2" s="352"/>
      <c r="G2" s="1100" t="s">
        <v>269</v>
      </c>
      <c r="H2" s="1100"/>
      <c r="I2" s="1100"/>
      <c r="J2" s="1100"/>
      <c r="K2" s="1100"/>
      <c r="L2" s="371" t="str">
        <f>'Input Data'!E3</f>
        <v>BUILDING PROJECT: 2010 NDPW FEES</v>
      </c>
      <c r="M2" s="351"/>
      <c r="N2" s="351"/>
      <c r="O2" s="352"/>
      <c r="P2" s="352"/>
      <c r="Q2" s="512" t="str">
        <f>'Input Data'!H4</f>
        <v xml:space="preserve">Version: 1.4  2012-10  </v>
      </c>
    </row>
    <row r="3" spans="1:18" ht="17.25" customHeight="1" x14ac:dyDescent="0.2">
      <c r="A3" s="405"/>
      <c r="B3" s="398"/>
      <c r="C3" s="398"/>
      <c r="D3" s="352"/>
      <c r="E3" s="352"/>
      <c r="F3" s="352"/>
      <c r="G3" s="293"/>
      <c r="H3" s="293"/>
      <c r="I3" s="293"/>
      <c r="J3" s="293"/>
      <c r="K3" s="293"/>
      <c r="L3" s="371"/>
      <c r="M3" s="351"/>
      <c r="N3" s="351"/>
      <c r="O3" s="352"/>
      <c r="P3" s="352"/>
      <c r="Q3" s="353"/>
    </row>
    <row r="4" spans="1:18" ht="17.25" customHeight="1" x14ac:dyDescent="0.2">
      <c r="A4" s="405"/>
      <c r="B4" s="398"/>
      <c r="C4" s="398"/>
      <c r="D4" s="352"/>
      <c r="E4" s="352"/>
      <c r="F4" s="352"/>
      <c r="G4" s="293"/>
      <c r="H4" s="293"/>
      <c r="I4" s="293"/>
      <c r="J4" s="293"/>
      <c r="K4" s="352"/>
      <c r="L4" s="299" t="s">
        <v>18</v>
      </c>
      <c r="M4" s="861">
        <f>'Input Data'!$D$29</f>
        <v>0</v>
      </c>
      <c r="N4" s="14"/>
      <c r="O4" s="299" t="s">
        <v>120</v>
      </c>
      <c r="P4" s="1101">
        <f>'Input Data'!D28</f>
        <v>0</v>
      </c>
      <c r="Q4" s="1099"/>
      <c r="R4" s="505"/>
    </row>
    <row r="5" spans="1:18" ht="17.25" customHeight="1" thickBot="1" x14ac:dyDescent="0.25">
      <c r="A5" s="500" t="s">
        <v>344</v>
      </c>
      <c r="B5" s="506">
        <f>'Input Data'!$D$6</f>
        <v>0</v>
      </c>
      <c r="C5" s="501" t="s">
        <v>267</v>
      </c>
      <c r="D5" s="47"/>
      <c r="E5" s="47"/>
      <c r="F5" s="47"/>
      <c r="G5" s="383"/>
      <c r="H5" s="1102">
        <f>'Input Data'!$D$7</f>
        <v>0</v>
      </c>
      <c r="I5" s="1103"/>
      <c r="J5" s="1103"/>
      <c r="K5" s="47"/>
      <c r="L5" s="383"/>
      <c r="M5" s="383"/>
      <c r="N5" s="383"/>
      <c r="O5" s="383"/>
      <c r="P5" s="510" t="s">
        <v>209</v>
      </c>
      <c r="Q5" s="511">
        <f>'Input Data'!D8</f>
        <v>0</v>
      </c>
    </row>
    <row r="6" spans="1:18" ht="21.75" customHeight="1" thickTop="1" thickBot="1" x14ac:dyDescent="0.25">
      <c r="A6" s="499" t="s">
        <v>19</v>
      </c>
      <c r="B6" s="1104">
        <f>'Input Data'!D11</f>
        <v>0</v>
      </c>
      <c r="C6" s="1010"/>
      <c r="D6" s="1010"/>
      <c r="E6" s="1010"/>
      <c r="F6" s="1010"/>
      <c r="G6" s="1010"/>
      <c r="H6" s="1010"/>
      <c r="I6" s="1010"/>
      <c r="J6" s="1010"/>
      <c r="K6" s="1010"/>
      <c r="L6" s="1010"/>
      <c r="M6" s="1010"/>
      <c r="N6" s="1010"/>
      <c r="O6" s="1010"/>
      <c r="P6" s="1010"/>
      <c r="Q6" s="1011"/>
    </row>
    <row r="7" spans="1:18" ht="18" customHeight="1" thickTop="1" x14ac:dyDescent="0.2">
      <c r="A7" s="503" t="s">
        <v>198</v>
      </c>
      <c r="B7" s="502" t="str">
        <f>'Input Data'!G17</f>
        <v>NATIONAL DEPARTMENT OF PUBLIC WORKS</v>
      </c>
      <c r="C7" s="352"/>
      <c r="D7" s="14"/>
      <c r="E7" s="14"/>
      <c r="F7" s="14"/>
      <c r="G7" s="14"/>
      <c r="H7" s="14"/>
      <c r="I7" s="14"/>
      <c r="J7" s="14"/>
      <c r="K7" s="352"/>
      <c r="L7" s="299" t="s">
        <v>207</v>
      </c>
      <c r="M7" s="390">
        <f>'Input Data'!D5</f>
        <v>0</v>
      </c>
      <c r="N7" s="48" t="s">
        <v>208</v>
      </c>
      <c r="O7" s="379"/>
      <c r="P7" s="1038" t="str">
        <f>'Input Data'!G24</f>
        <v>NOT REGISTERED</v>
      </c>
      <c r="Q7" s="1099"/>
    </row>
    <row r="8" spans="1:18" ht="18" customHeight="1" x14ac:dyDescent="0.2">
      <c r="A8" s="369" t="s">
        <v>293</v>
      </c>
      <c r="B8" s="1030">
        <f>'Input Data'!G21</f>
        <v>0</v>
      </c>
      <c r="C8" s="1096"/>
      <c r="D8" s="1096"/>
      <c r="E8" s="1096"/>
      <c r="F8" s="1096"/>
      <c r="G8" s="1096"/>
      <c r="H8" s="1096"/>
      <c r="I8" s="1096"/>
      <c r="J8" s="1096"/>
      <c r="K8" s="1097" t="s">
        <v>200</v>
      </c>
      <c r="L8" s="1098"/>
      <c r="M8" s="1030">
        <f>'Input Data'!G22</f>
        <v>0</v>
      </c>
      <c r="N8" s="1096"/>
      <c r="O8" s="1096"/>
      <c r="P8" s="299" t="s">
        <v>326</v>
      </c>
      <c r="Q8" s="392">
        <f>'Input Data'!G23</f>
        <v>0</v>
      </c>
    </row>
    <row r="9" spans="1:18" ht="18" customHeight="1" x14ac:dyDescent="0.2">
      <c r="A9" s="369" t="s">
        <v>327</v>
      </c>
      <c r="B9" s="1030">
        <f>'Input Data'!G26</f>
        <v>0</v>
      </c>
      <c r="C9" s="1096"/>
      <c r="D9" s="1096"/>
      <c r="E9" s="1096"/>
      <c r="F9" s="1096"/>
      <c r="G9" s="1096"/>
      <c r="H9" s="1096"/>
      <c r="I9" s="1096"/>
      <c r="J9" s="1096"/>
      <c r="K9" s="1097" t="s">
        <v>210</v>
      </c>
      <c r="L9" s="1098"/>
      <c r="M9" s="1030">
        <f>'Input Data'!G27</f>
        <v>0</v>
      </c>
      <c r="N9" s="1092"/>
      <c r="O9" s="1092"/>
      <c r="P9" s="298" t="s">
        <v>326</v>
      </c>
      <c r="Q9" s="393">
        <f>'Input Data'!G28</f>
        <v>0</v>
      </c>
    </row>
    <row r="10" spans="1:18" ht="18" customHeight="1" x14ac:dyDescent="0.2">
      <c r="A10" s="369" t="s">
        <v>211</v>
      </c>
      <c r="B10" s="1030">
        <f>'Input Data'!G25</f>
        <v>0</v>
      </c>
      <c r="C10" s="1096"/>
      <c r="D10" s="1096"/>
      <c r="E10" s="1096"/>
      <c r="F10" s="1096"/>
      <c r="G10" s="1096"/>
      <c r="H10" s="1096"/>
      <c r="I10" s="1096"/>
      <c r="J10" s="1096"/>
      <c r="K10" s="14"/>
      <c r="L10" s="48" t="s">
        <v>212</v>
      </c>
      <c r="M10" s="390">
        <f>'Input Data'!G29</f>
        <v>0</v>
      </c>
      <c r="N10" s="413" t="s">
        <v>213</v>
      </c>
      <c r="O10" s="391">
        <f>'Input Data'!G8</f>
        <v>0</v>
      </c>
      <c r="P10" s="299" t="s">
        <v>213</v>
      </c>
      <c r="Q10" s="394">
        <f>'Input Data'!G31</f>
        <v>0</v>
      </c>
    </row>
    <row r="11" spans="1:18" ht="18" customHeight="1" thickBot="1" x14ac:dyDescent="0.25">
      <c r="A11" s="474" t="s">
        <v>214</v>
      </c>
      <c r="B11" s="1072">
        <f>'Input Data'!G5</f>
        <v>0</v>
      </c>
      <c r="C11" s="1073"/>
      <c r="D11" s="1073"/>
      <c r="E11" s="1073"/>
      <c r="F11" s="1073"/>
      <c r="G11" s="1073"/>
      <c r="H11" s="1073"/>
      <c r="I11" s="1074"/>
      <c r="J11" s="507" t="s">
        <v>139</v>
      </c>
      <c r="K11" s="508">
        <f>'Input Data'!G6</f>
        <v>0</v>
      </c>
      <c r="L11" s="501" t="s">
        <v>151</v>
      </c>
      <c r="M11" s="508">
        <f>'Input Data'!G7</f>
        <v>0</v>
      </c>
      <c r="N11" s="412" t="s">
        <v>215</v>
      </c>
      <c r="O11" s="1093">
        <f>'Input Data'!G9</f>
        <v>0</v>
      </c>
      <c r="P11" s="1094"/>
      <c r="Q11" s="1095"/>
    </row>
    <row r="12" spans="1:18" ht="21.75" customHeight="1" thickTop="1" thickBot="1" x14ac:dyDescent="0.25">
      <c r="A12" s="419" t="s">
        <v>270</v>
      </c>
      <c r="B12" s="509"/>
      <c r="C12" s="509"/>
      <c r="D12" s="509"/>
      <c r="E12" s="509"/>
      <c r="F12" s="509"/>
      <c r="G12" s="509"/>
      <c r="H12" s="509"/>
      <c r="I12" s="509"/>
      <c r="J12" s="509"/>
      <c r="K12" s="509"/>
      <c r="L12" s="509"/>
      <c r="M12" s="509"/>
      <c r="N12" s="509"/>
      <c r="O12" s="401"/>
      <c r="P12" s="401"/>
      <c r="Q12" s="421"/>
    </row>
    <row r="13" spans="1:18" ht="18" customHeight="1" x14ac:dyDescent="0.2">
      <c r="A13" s="369" t="s">
        <v>343</v>
      </c>
      <c r="B13" s="1070">
        <f>'Input Data'!D12</f>
        <v>0</v>
      </c>
      <c r="C13" s="1071"/>
      <c r="D13" s="1071"/>
      <c r="E13" s="1071"/>
      <c r="F13" s="1071"/>
      <c r="G13" s="1071"/>
      <c r="H13" s="1071"/>
      <c r="I13" s="1071"/>
      <c r="J13" s="1071"/>
      <c r="K13" s="1071"/>
      <c r="L13" s="1071"/>
      <c r="M13" s="1071"/>
      <c r="N13" s="1071"/>
      <c r="O13" s="299" t="s">
        <v>205</v>
      </c>
      <c r="P13" s="1068">
        <f>'Input Data'!D31</f>
        <v>0</v>
      </c>
      <c r="Q13" s="1069"/>
      <c r="R13" s="168"/>
    </row>
    <row r="14" spans="1:18" ht="18" customHeight="1" x14ac:dyDescent="0.2">
      <c r="A14" s="369" t="s">
        <v>194</v>
      </c>
      <c r="B14" s="1087">
        <f>'Input Data'!D13</f>
        <v>0</v>
      </c>
      <c r="C14" s="1088"/>
      <c r="D14" s="1088"/>
      <c r="E14" s="1088"/>
      <c r="F14" s="1088"/>
      <c r="G14" s="1088"/>
      <c r="H14" s="1088"/>
      <c r="I14" s="1088"/>
      <c r="J14" s="1088"/>
      <c r="K14" s="1088"/>
      <c r="L14" s="1088"/>
      <c r="M14" s="1088"/>
      <c r="N14" s="1088"/>
      <c r="O14" s="1088"/>
      <c r="P14" s="299" t="s">
        <v>326</v>
      </c>
      <c r="Q14" s="515">
        <f>'Input Data'!H13</f>
        <v>0</v>
      </c>
    </row>
    <row r="15" spans="1:18" ht="18" customHeight="1" x14ac:dyDescent="0.2">
      <c r="A15" s="369" t="s">
        <v>327</v>
      </c>
      <c r="B15" s="1038">
        <f>'Input Data'!D14</f>
        <v>0</v>
      </c>
      <c r="C15" s="1089"/>
      <c r="D15" s="1089"/>
      <c r="E15" s="1089"/>
      <c r="F15" s="1089"/>
      <c r="G15" s="1089"/>
      <c r="H15" s="1089"/>
      <c r="I15" s="1089"/>
      <c r="J15" s="1089"/>
      <c r="K15" s="1089"/>
      <c r="L15" s="1089"/>
      <c r="M15" s="1089"/>
      <c r="N15" s="1089"/>
      <c r="O15" s="1089"/>
      <c r="P15" s="298" t="s">
        <v>326</v>
      </c>
      <c r="Q15" s="392">
        <f>'Input Data'!H14</f>
        <v>0</v>
      </c>
    </row>
    <row r="16" spans="1:18" ht="18" customHeight="1" x14ac:dyDescent="0.2">
      <c r="A16" s="1019" t="s">
        <v>106</v>
      </c>
      <c r="B16" s="1020"/>
      <c r="C16" s="1030">
        <f>IF('Input Data'!D17="None","NOT REGISTERED FOR VAT",'Input Data'!D17)</f>
        <v>0</v>
      </c>
      <c r="D16" s="1031"/>
      <c r="E16" s="1031"/>
      <c r="F16" s="1031"/>
      <c r="G16" s="1031"/>
      <c r="H16" s="1031"/>
      <c r="I16" s="1031"/>
      <c r="J16" s="14"/>
      <c r="K16" s="14"/>
      <c r="L16" s="352"/>
      <c r="M16" s="14"/>
      <c r="N16" s="14"/>
      <c r="O16" s="14"/>
      <c r="P16" s="352"/>
      <c r="Q16" s="534"/>
    </row>
    <row r="17" spans="1:17" ht="18" customHeight="1" x14ac:dyDescent="0.2">
      <c r="A17" s="1021" t="s">
        <v>197</v>
      </c>
      <c r="B17" s="1020"/>
      <c r="C17" s="1038">
        <f>'Input Data'!D18</f>
        <v>0</v>
      </c>
      <c r="D17" s="1038"/>
      <c r="E17" s="1038"/>
      <c r="F17" s="1038"/>
      <c r="G17" s="1038"/>
      <c r="H17" s="1065"/>
      <c r="I17" s="1065"/>
      <c r="J17" s="14"/>
      <c r="K17" s="299"/>
      <c r="L17" s="1047"/>
      <c r="M17" s="1048"/>
      <c r="N17" s="14"/>
      <c r="O17" s="14"/>
      <c r="P17" s="299" t="s">
        <v>212</v>
      </c>
      <c r="Q17" s="392">
        <f>'Input Data'!D15</f>
        <v>0</v>
      </c>
    </row>
    <row r="18" spans="1:17" ht="18" customHeight="1" x14ac:dyDescent="0.2">
      <c r="A18" s="46" t="s">
        <v>26</v>
      </c>
      <c r="B18" s="498">
        <f>'Input Data'!D19</f>
        <v>0</v>
      </c>
      <c r="C18" s="381"/>
      <c r="D18" s="381"/>
      <c r="E18" s="381"/>
      <c r="F18" s="354"/>
      <c r="G18" s="354"/>
      <c r="H18" s="14"/>
      <c r="I18" s="14"/>
      <c r="J18" s="14"/>
      <c r="K18" s="299"/>
      <c r="L18" s="1022"/>
      <c r="M18" s="1023"/>
      <c r="N18" s="14"/>
      <c r="O18" s="14"/>
      <c r="P18" s="299" t="s">
        <v>216</v>
      </c>
      <c r="Q18" s="392">
        <f>'Input Data'!F15</f>
        <v>0</v>
      </c>
    </row>
    <row r="19" spans="1:17" ht="18" customHeight="1" x14ac:dyDescent="0.2">
      <c r="A19" s="297" t="s">
        <v>271</v>
      </c>
      <c r="B19" s="1038">
        <f>'Input Data'!D30</f>
        <v>0</v>
      </c>
      <c r="C19" s="1038"/>
      <c r="D19" s="1038"/>
      <c r="E19" s="1038"/>
      <c r="F19" s="1038"/>
      <c r="G19" s="1038"/>
      <c r="H19" s="1039"/>
      <c r="I19" s="1039"/>
      <c r="J19" s="14"/>
      <c r="K19" s="299"/>
      <c r="L19" s="1022"/>
      <c r="M19" s="1023"/>
      <c r="N19" s="14"/>
      <c r="O19" s="352"/>
      <c r="P19" s="299" t="s">
        <v>213</v>
      </c>
      <c r="Q19" s="504">
        <f>'Input Data'!H15</f>
        <v>0</v>
      </c>
    </row>
    <row r="20" spans="1:17" ht="18" customHeight="1" thickBot="1" x14ac:dyDescent="0.25">
      <c r="A20" s="1049" t="s">
        <v>27</v>
      </c>
      <c r="B20" s="1050"/>
      <c r="C20" s="1040" t="str">
        <f>'Input Data'!D26</f>
        <v>USE TIME BASED FEES</v>
      </c>
      <c r="D20" s="1041"/>
      <c r="E20" s="1041"/>
      <c r="F20" s="1041"/>
      <c r="G20" s="1041"/>
      <c r="H20" s="1042"/>
      <c r="I20" s="1043"/>
      <c r="J20" s="47"/>
      <c r="K20" s="301"/>
      <c r="L20" s="1055"/>
      <c r="M20" s="1010"/>
      <c r="N20" s="412" t="s">
        <v>215</v>
      </c>
      <c r="O20" s="1044">
        <f>'Input Data'!D16</f>
        <v>0</v>
      </c>
      <c r="P20" s="1045"/>
      <c r="Q20" s="1046"/>
    </row>
    <row r="21" spans="1:17" ht="21" customHeight="1" thickTop="1" x14ac:dyDescent="0.2">
      <c r="A21" s="300" t="str">
        <f>IF('Input Data'!$F$32=5,"STAGE:","STAGE COMPLETED:")</f>
        <v>STAGE COMPLETED:</v>
      </c>
      <c r="B21" s="14"/>
      <c r="C21" s="1062" t="str">
        <f>'Input Data'!D32</f>
        <v>INCEPTION</v>
      </c>
      <c r="D21" s="1063"/>
      <c r="E21" s="1063"/>
      <c r="F21" s="1063"/>
      <c r="G21" s="1064"/>
      <c r="H21" s="1064"/>
      <c r="I21" s="1064"/>
      <c r="J21" s="1064"/>
      <c r="K21" s="1064"/>
      <c r="L21" s="1090" t="str">
        <f>IF('Input Data'!$E$36=1,"ESTIMATED TOTAL VALUE OF ENGINEERING WORK","TOTAL VALUE OF ENGINEERING WORK")</f>
        <v>ESTIMATED TOTAL VALUE OF ENGINEERING WORK</v>
      </c>
      <c r="M21" s="1079"/>
      <c r="N21" s="1079"/>
      <c r="O21" s="1023"/>
      <c r="P21" s="1091"/>
      <c r="Q21" s="671">
        <f>IF('Input Data'!$E$36=1,80%*'Input Data'!$H$45,'Input Data'!$H$45)</f>
        <v>0</v>
      </c>
    </row>
    <row r="22" spans="1:17" ht="6.75" customHeight="1" thickBot="1" x14ac:dyDescent="0.25">
      <c r="A22" s="382"/>
      <c r="B22" s="383"/>
      <c r="C22" s="383"/>
      <c r="D22" s="383"/>
      <c r="E22" s="383"/>
      <c r="F22" s="383"/>
      <c r="G22" s="383"/>
      <c r="H22" s="383"/>
      <c r="I22" s="383"/>
      <c r="J22" s="47"/>
      <c r="K22" s="310"/>
      <c r="L22" s="1080"/>
      <c r="M22" s="1081"/>
      <c r="N22" s="1081"/>
      <c r="O22" s="1081"/>
      <c r="P22" s="1081"/>
      <c r="Q22" s="672"/>
    </row>
    <row r="23" spans="1:17" ht="8.25" customHeight="1" thickTop="1" x14ac:dyDescent="0.2">
      <c r="A23" s="420"/>
      <c r="B23" s="352"/>
      <c r="C23" s="352"/>
      <c r="D23" s="352"/>
      <c r="E23" s="352"/>
      <c r="F23" s="352"/>
      <c r="G23" s="352"/>
      <c r="H23" s="352"/>
      <c r="I23" s="352"/>
      <c r="J23" s="352"/>
      <c r="K23" s="352"/>
      <c r="L23" s="352"/>
      <c r="M23" s="352"/>
      <c r="N23" s="352"/>
      <c r="O23" s="352"/>
      <c r="P23" s="352"/>
      <c r="Q23" s="673"/>
    </row>
    <row r="24" spans="1:17" ht="21" customHeight="1" x14ac:dyDescent="0.2">
      <c r="A24" s="7" t="s">
        <v>262</v>
      </c>
      <c r="B24" s="12"/>
      <c r="C24" s="15"/>
      <c r="D24" s="56"/>
      <c r="E24" s="56"/>
      <c r="F24" s="56"/>
      <c r="G24" s="56"/>
      <c r="H24" s="56"/>
      <c r="I24" s="15"/>
      <c r="J24" s="15"/>
      <c r="K24" s="57"/>
      <c r="L24" s="17"/>
      <c r="M24" s="58"/>
      <c r="N24" s="52"/>
      <c r="O24" s="17"/>
      <c r="P24" s="17"/>
      <c r="Q24" s="674"/>
    </row>
    <row r="25" spans="1:17" ht="14.1" customHeight="1" x14ac:dyDescent="0.2">
      <c r="A25" s="387"/>
      <c r="B25" s="14"/>
      <c r="C25" s="14"/>
      <c r="D25" s="14"/>
      <c r="E25" s="14"/>
      <c r="F25" s="14"/>
      <c r="G25" s="14"/>
      <c r="H25" s="14"/>
      <c r="I25" s="14"/>
      <c r="J25" s="14"/>
      <c r="K25" s="14"/>
      <c r="L25" s="14"/>
      <c r="M25" s="14"/>
      <c r="N25" s="14"/>
      <c r="O25" s="14"/>
      <c r="P25" s="14"/>
      <c r="Q25" s="675"/>
    </row>
    <row r="26" spans="1:17" ht="14.1" customHeight="1" x14ac:dyDescent="0.2">
      <c r="A26" s="358" t="s">
        <v>148</v>
      </c>
      <c r="B26" s="14"/>
      <c r="C26" s="14"/>
      <c r="D26" s="14"/>
      <c r="E26" s="14"/>
      <c r="F26" s="14"/>
      <c r="G26" s="14"/>
      <c r="H26" s="14"/>
      <c r="I26" s="14"/>
      <c r="J26" s="14"/>
      <c r="K26" s="14"/>
      <c r="L26" s="14"/>
      <c r="M26" s="14"/>
      <c r="N26" s="14"/>
      <c r="O26" s="14"/>
      <c r="P26" s="14"/>
      <c r="Q26" s="675">
        <f>Q102</f>
        <v>0</v>
      </c>
    </row>
    <row r="27" spans="1:17" ht="11.25" customHeight="1" x14ac:dyDescent="0.2">
      <c r="A27" s="359"/>
      <c r="B27" s="360"/>
      <c r="C27" s="14"/>
      <c r="D27" s="14"/>
      <c r="E27" s="14"/>
      <c r="F27" s="14"/>
      <c r="G27" s="14"/>
      <c r="H27" s="14"/>
      <c r="I27" s="14"/>
      <c r="J27" s="14"/>
      <c r="K27" s="14"/>
      <c r="L27" s="14"/>
      <c r="M27" s="14"/>
      <c r="N27" s="14"/>
      <c r="O27" s="14"/>
      <c r="P27" s="14"/>
      <c r="Q27" s="675"/>
    </row>
    <row r="28" spans="1:17" ht="14.1" customHeight="1" x14ac:dyDescent="0.2">
      <c r="A28" s="361" t="s">
        <v>147</v>
      </c>
      <c r="B28" s="14"/>
      <c r="C28" s="14"/>
      <c r="D28" s="14"/>
      <c r="E28" s="386"/>
      <c r="F28" s="14"/>
      <c r="G28" s="14"/>
      <c r="H28" s="14"/>
      <c r="I28" s="14"/>
      <c r="J28" s="14"/>
      <c r="K28" s="14"/>
      <c r="L28" s="14"/>
      <c r="M28" s="14"/>
      <c r="N28" s="14"/>
      <c r="O28" s="14"/>
      <c r="P28" s="14"/>
      <c r="Q28" s="675">
        <f>Q105</f>
        <v>0</v>
      </c>
    </row>
    <row r="29" spans="1:17" ht="10.5" customHeight="1" x14ac:dyDescent="0.2">
      <c r="A29" s="9"/>
      <c r="B29" s="10"/>
      <c r="C29" s="10"/>
      <c r="D29" s="10"/>
      <c r="E29" s="14"/>
      <c r="F29" s="14"/>
      <c r="G29" s="14"/>
      <c r="H29" s="14"/>
      <c r="I29" s="14"/>
      <c r="J29" s="14"/>
      <c r="K29" s="14"/>
      <c r="L29" s="14"/>
      <c r="M29" s="14"/>
      <c r="N29" s="14"/>
      <c r="O29" s="14"/>
      <c r="P29" s="14"/>
      <c r="Q29" s="675"/>
    </row>
    <row r="30" spans="1:17" ht="14.1" customHeight="1" x14ac:dyDescent="0.2">
      <c r="A30" s="291" t="s">
        <v>123</v>
      </c>
      <c r="B30" s="14"/>
      <c r="C30" s="14"/>
      <c r="D30" s="14"/>
      <c r="E30" s="14"/>
      <c r="F30" s="14"/>
      <c r="G30" s="14"/>
      <c r="H30" s="14"/>
      <c r="I30" s="14"/>
      <c r="J30" s="14"/>
      <c r="K30" s="14"/>
      <c r="L30" s="14"/>
      <c r="M30" s="14"/>
      <c r="N30" s="14"/>
      <c r="O30" s="14"/>
      <c r="P30" s="14"/>
      <c r="Q30" s="675">
        <f>Q108</f>
        <v>0</v>
      </c>
    </row>
    <row r="31" spans="1:17" ht="10.5" customHeight="1" x14ac:dyDescent="0.2">
      <c r="A31" s="362"/>
      <c r="B31" s="360"/>
      <c r="C31" s="14"/>
      <c r="D31" s="14"/>
      <c r="E31" s="14"/>
      <c r="F31" s="14"/>
      <c r="G31" s="14"/>
      <c r="H31" s="14"/>
      <c r="I31" s="14"/>
      <c r="J31" s="14"/>
      <c r="K31" s="14"/>
      <c r="L31" s="14"/>
      <c r="M31" s="14"/>
      <c r="N31" s="14"/>
      <c r="O31" s="14"/>
      <c r="P31" s="14"/>
      <c r="Q31" s="675"/>
    </row>
    <row r="32" spans="1:17" ht="14.1" customHeight="1" x14ac:dyDescent="0.2">
      <c r="A32" s="361" t="s">
        <v>142</v>
      </c>
      <c r="B32" s="14"/>
      <c r="C32" s="14"/>
      <c r="D32" s="14"/>
      <c r="E32" s="386"/>
      <c r="F32" s="14"/>
      <c r="G32" s="14"/>
      <c r="H32" s="14"/>
      <c r="I32" s="14"/>
      <c r="J32" s="14"/>
      <c r="K32" s="14"/>
      <c r="L32" s="14"/>
      <c r="M32" s="14"/>
      <c r="N32" s="14"/>
      <c r="O32" s="14"/>
      <c r="P32" s="14"/>
      <c r="Q32" s="675">
        <f>Q111</f>
        <v>0</v>
      </c>
    </row>
    <row r="33" spans="1:19" ht="10.5" customHeight="1" x14ac:dyDescent="0.2">
      <c r="A33" s="387"/>
      <c r="B33" s="14"/>
      <c r="C33" s="14"/>
      <c r="D33" s="14"/>
      <c r="E33" s="14"/>
      <c r="F33" s="14"/>
      <c r="G33" s="14"/>
      <c r="H33" s="14"/>
      <c r="I33" s="14"/>
      <c r="J33" s="14"/>
      <c r="K33" s="14"/>
      <c r="L33" s="14"/>
      <c r="M33" s="14"/>
      <c r="N33" s="14"/>
      <c r="O33" s="14"/>
      <c r="P33" s="14"/>
      <c r="Q33" s="675"/>
    </row>
    <row r="34" spans="1:19" ht="14.1" customHeight="1" x14ac:dyDescent="0.2">
      <c r="A34" s="291" t="s">
        <v>143</v>
      </c>
      <c r="B34" s="14"/>
      <c r="C34" s="14"/>
      <c r="D34" s="14"/>
      <c r="E34" s="10"/>
      <c r="F34" s="14"/>
      <c r="G34" s="14"/>
      <c r="H34" s="14"/>
      <c r="I34" s="14"/>
      <c r="J34" s="14"/>
      <c r="K34" s="14"/>
      <c r="L34" s="14"/>
      <c r="M34" s="14"/>
      <c r="N34" s="14"/>
      <c r="O34" s="14"/>
      <c r="P34" s="14"/>
      <c r="Q34" s="675">
        <f>Q114</f>
        <v>0</v>
      </c>
    </row>
    <row r="35" spans="1:19" ht="9" customHeight="1" x14ac:dyDescent="0.2">
      <c r="A35" s="359"/>
      <c r="B35" s="360"/>
      <c r="C35" s="14"/>
      <c r="D35" s="14"/>
      <c r="E35" s="14"/>
      <c r="F35" s="14"/>
      <c r="G35" s="14"/>
      <c r="H35" s="14"/>
      <c r="I35" s="14"/>
      <c r="J35" s="14"/>
      <c r="K35" s="14"/>
      <c r="L35" s="14"/>
      <c r="M35" s="14"/>
      <c r="N35" s="14"/>
      <c r="O35" s="14"/>
      <c r="P35" s="14"/>
      <c r="Q35" s="675"/>
    </row>
    <row r="36" spans="1:19" ht="14.1" customHeight="1" x14ac:dyDescent="0.2">
      <c r="A36" s="291" t="s">
        <v>144</v>
      </c>
      <c r="B36" s="14"/>
      <c r="C36" s="14"/>
      <c r="D36" s="14"/>
      <c r="E36" s="14"/>
      <c r="F36" s="14"/>
      <c r="G36" s="14"/>
      <c r="H36" s="14"/>
      <c r="I36" s="14"/>
      <c r="J36" s="14"/>
      <c r="K36" s="14"/>
      <c r="L36" s="14"/>
      <c r="M36" s="14"/>
      <c r="N36" s="14"/>
      <c r="O36" s="14"/>
      <c r="P36" s="14"/>
      <c r="Q36" s="675">
        <f>Q117</f>
        <v>0</v>
      </c>
    </row>
    <row r="37" spans="1:19" ht="10.5" customHeight="1" x14ac:dyDescent="0.2">
      <c r="A37" s="387"/>
      <c r="B37" s="14"/>
      <c r="C37" s="14"/>
      <c r="D37" s="14"/>
      <c r="E37" s="14"/>
      <c r="F37" s="14"/>
      <c r="G37" s="14"/>
      <c r="H37" s="14"/>
      <c r="I37" s="14"/>
      <c r="J37" s="14"/>
      <c r="K37" s="14"/>
      <c r="L37" s="14"/>
      <c r="M37" s="14"/>
      <c r="N37" s="14"/>
      <c r="O37" s="14"/>
      <c r="P37" s="14"/>
      <c r="Q37" s="675"/>
      <c r="S37" s="345"/>
    </row>
    <row r="38" spans="1:19" ht="14.1" customHeight="1" x14ac:dyDescent="0.2">
      <c r="A38" s="291" t="s">
        <v>145</v>
      </c>
      <c r="B38" s="14"/>
      <c r="C38" s="14"/>
      <c r="D38" s="14"/>
      <c r="E38" s="14"/>
      <c r="F38" s="14"/>
      <c r="G38" s="14"/>
      <c r="H38" s="14"/>
      <c r="I38" s="14"/>
      <c r="J38" s="14"/>
      <c r="K38" s="14"/>
      <c r="L38" s="14"/>
      <c r="M38" s="14"/>
      <c r="N38" s="14"/>
      <c r="O38" s="14"/>
      <c r="P38" s="14"/>
      <c r="Q38" s="675">
        <f>Q120</f>
        <v>0</v>
      </c>
      <c r="S38" s="345"/>
    </row>
    <row r="39" spans="1:19" ht="9" customHeight="1" x14ac:dyDescent="0.2">
      <c r="A39" s="9"/>
      <c r="B39" s="10"/>
      <c r="C39" s="10"/>
      <c r="D39" s="10"/>
      <c r="E39" s="10"/>
      <c r="F39" s="14"/>
      <c r="G39" s="14"/>
      <c r="H39" s="14"/>
      <c r="I39" s="14"/>
      <c r="J39" s="14"/>
      <c r="K39" s="14"/>
      <c r="L39" s="14"/>
      <c r="M39" s="14"/>
      <c r="N39" s="14"/>
      <c r="O39" s="14"/>
      <c r="P39" s="14"/>
      <c r="Q39" s="675"/>
    </row>
    <row r="40" spans="1:19" ht="14.1" customHeight="1" x14ac:dyDescent="0.2">
      <c r="A40" s="291" t="s">
        <v>146</v>
      </c>
      <c r="B40" s="14"/>
      <c r="C40" s="14"/>
      <c r="D40" s="14"/>
      <c r="E40" s="14"/>
      <c r="F40" s="14"/>
      <c r="G40" s="14"/>
      <c r="H40" s="14"/>
      <c r="I40" s="14"/>
      <c r="J40" s="14"/>
      <c r="K40" s="14"/>
      <c r="L40" s="14"/>
      <c r="M40" s="14"/>
      <c r="N40" s="14"/>
      <c r="O40" s="14"/>
      <c r="P40" s="14"/>
      <c r="Q40" s="675">
        <f>Q123</f>
        <v>0</v>
      </c>
    </row>
    <row r="41" spans="1:19" ht="9" customHeight="1" thickBot="1" x14ac:dyDescent="0.25">
      <c r="A41" s="384"/>
      <c r="B41" s="352"/>
      <c r="C41" s="352"/>
      <c r="D41" s="352"/>
      <c r="E41" s="346"/>
      <c r="F41" s="352"/>
      <c r="G41" s="352"/>
      <c r="H41" s="352"/>
      <c r="I41" s="352"/>
      <c r="J41" s="352"/>
      <c r="K41" s="352"/>
      <c r="L41" s="352"/>
      <c r="M41" s="352"/>
      <c r="N41" s="352"/>
      <c r="O41" s="352"/>
      <c r="P41" s="352"/>
      <c r="Q41" s="676"/>
    </row>
    <row r="42" spans="1:19" ht="21" customHeight="1" thickBot="1" x14ac:dyDescent="0.25">
      <c r="A42" s="355"/>
      <c r="B42" s="33"/>
      <c r="C42" s="33"/>
      <c r="D42" s="33"/>
      <c r="E42" s="33"/>
      <c r="F42" s="383"/>
      <c r="G42" s="383"/>
      <c r="H42" s="383"/>
      <c r="I42" s="383"/>
      <c r="J42" s="383"/>
      <c r="K42" s="383"/>
      <c r="L42" s="383"/>
      <c r="M42" s="383"/>
      <c r="N42" s="383"/>
      <c r="O42" s="383"/>
      <c r="P42" s="343" t="s">
        <v>264</v>
      </c>
      <c r="Q42" s="677">
        <f>SUM(Q26:Q41)</f>
        <v>0</v>
      </c>
    </row>
    <row r="43" spans="1:19" ht="18" customHeight="1" thickTop="1" x14ac:dyDescent="0.2">
      <c r="A43" s="7" t="s">
        <v>261</v>
      </c>
      <c r="B43" s="8"/>
      <c r="C43" s="8"/>
      <c r="D43" s="8"/>
      <c r="E43" s="8"/>
      <c r="F43" s="352"/>
      <c r="G43" s="352"/>
      <c r="H43" s="352"/>
      <c r="I43" s="352"/>
      <c r="J43" s="352"/>
      <c r="K43" s="352"/>
      <c r="L43" s="352"/>
      <c r="M43" s="352"/>
      <c r="N43" s="352"/>
      <c r="O43" s="352"/>
      <c r="P43" s="352"/>
      <c r="Q43" s="678"/>
    </row>
    <row r="44" spans="1:19" ht="9" customHeight="1" x14ac:dyDescent="0.2">
      <c r="A44" s="7"/>
      <c r="B44" s="8"/>
      <c r="C44" s="8"/>
      <c r="D44" s="8"/>
      <c r="E44" s="8"/>
      <c r="F44" s="352"/>
      <c r="G44" s="352"/>
      <c r="H44" s="352"/>
      <c r="I44" s="352"/>
      <c r="J44" s="352"/>
      <c r="K44" s="352"/>
      <c r="L44" s="352"/>
      <c r="M44" s="352"/>
      <c r="N44" s="352"/>
      <c r="O44" s="352"/>
      <c r="P44" s="352"/>
      <c r="Q44" s="678"/>
    </row>
    <row r="45" spans="1:19" ht="14.1" customHeight="1" x14ac:dyDescent="0.2">
      <c r="A45" s="358" t="s">
        <v>148</v>
      </c>
      <c r="B45" s="14"/>
      <c r="C45" s="14"/>
      <c r="D45" s="14"/>
      <c r="E45" s="14"/>
      <c r="F45" s="14"/>
      <c r="G45" s="14"/>
      <c r="H45" s="14"/>
      <c r="I45" s="14"/>
      <c r="J45" s="14"/>
      <c r="K45" s="14"/>
      <c r="L45" s="14"/>
      <c r="M45" s="14"/>
      <c r="N45" s="14"/>
      <c r="O45" s="14"/>
      <c r="P45" s="14"/>
      <c r="Q45" s="675">
        <f>Q128</f>
        <v>0</v>
      </c>
    </row>
    <row r="46" spans="1:19" ht="9" customHeight="1" x14ac:dyDescent="0.2">
      <c r="A46" s="388"/>
      <c r="B46" s="386"/>
      <c r="C46" s="386"/>
      <c r="D46" s="386"/>
      <c r="E46" s="14"/>
      <c r="F46" s="14"/>
      <c r="G46" s="14"/>
      <c r="H46" s="14"/>
      <c r="I46" s="14"/>
      <c r="J46" s="14"/>
      <c r="K46" s="14"/>
      <c r="L46" s="14"/>
      <c r="M46" s="14"/>
      <c r="N46" s="14"/>
      <c r="O46" s="14"/>
      <c r="P46" s="14"/>
      <c r="Q46" s="675"/>
    </row>
    <row r="47" spans="1:19" ht="14.1" customHeight="1" x14ac:dyDescent="0.2">
      <c r="A47" s="363" t="s">
        <v>240</v>
      </c>
      <c r="B47" s="14"/>
      <c r="C47" s="14"/>
      <c r="D47" s="14"/>
      <c r="E47" s="364"/>
      <c r="F47" s="14"/>
      <c r="G47" s="14"/>
      <c r="H47" s="14"/>
      <c r="I47" s="14"/>
      <c r="J47" s="14"/>
      <c r="K47" s="14"/>
      <c r="L47" s="14"/>
      <c r="M47" s="14"/>
      <c r="N47" s="14"/>
      <c r="O47" s="14"/>
      <c r="P47" s="14"/>
      <c r="Q47" s="675">
        <f>Q131</f>
        <v>0</v>
      </c>
    </row>
    <row r="48" spans="1:19" ht="9" customHeight="1" x14ac:dyDescent="0.2">
      <c r="A48" s="358"/>
      <c r="B48" s="14"/>
      <c r="C48" s="16"/>
      <c r="D48" s="365"/>
      <c r="E48" s="365"/>
      <c r="F48" s="14"/>
      <c r="G48" s="14"/>
      <c r="H48" s="14"/>
      <c r="I48" s="14"/>
      <c r="J48" s="14"/>
      <c r="K48" s="14"/>
      <c r="L48" s="14"/>
      <c r="M48" s="14"/>
      <c r="N48" s="14"/>
      <c r="O48" s="14"/>
      <c r="P48" s="14"/>
      <c r="Q48" s="675"/>
    </row>
    <row r="49" spans="1:17" ht="14.1" customHeight="1" x14ac:dyDescent="0.2">
      <c r="A49" s="361" t="s">
        <v>142</v>
      </c>
      <c r="B49" s="10"/>
      <c r="C49" s="14"/>
      <c r="D49" s="14"/>
      <c r="E49" s="366"/>
      <c r="F49" s="14"/>
      <c r="G49" s="14"/>
      <c r="H49" s="14"/>
      <c r="I49" s="14"/>
      <c r="J49" s="14"/>
      <c r="K49" s="14"/>
      <c r="L49" s="14"/>
      <c r="M49" s="14"/>
      <c r="N49" s="14"/>
      <c r="O49" s="14"/>
      <c r="P49" s="14"/>
      <c r="Q49" s="675">
        <f>Q134</f>
        <v>0</v>
      </c>
    </row>
    <row r="50" spans="1:17" ht="9" customHeight="1" x14ac:dyDescent="0.2">
      <c r="A50" s="359"/>
      <c r="B50" s="360"/>
      <c r="C50" s="14"/>
      <c r="D50" s="14"/>
      <c r="E50" s="367"/>
      <c r="F50" s="14"/>
      <c r="G50" s="14"/>
      <c r="H50" s="14"/>
      <c r="I50" s="14"/>
      <c r="J50" s="14"/>
      <c r="K50" s="14"/>
      <c r="L50" s="14"/>
      <c r="M50" s="14"/>
      <c r="N50" s="14"/>
      <c r="O50" s="14"/>
      <c r="P50" s="14"/>
      <c r="Q50" s="675"/>
    </row>
    <row r="51" spans="1:17" ht="14.1" customHeight="1" x14ac:dyDescent="0.2">
      <c r="A51" s="291" t="s">
        <v>144</v>
      </c>
      <c r="B51" s="10"/>
      <c r="C51" s="10"/>
      <c r="D51" s="10"/>
      <c r="E51" s="14"/>
      <c r="F51" s="14"/>
      <c r="G51" s="14"/>
      <c r="H51" s="14"/>
      <c r="I51" s="14"/>
      <c r="J51" s="14"/>
      <c r="K51" s="14"/>
      <c r="L51" s="14"/>
      <c r="M51" s="14"/>
      <c r="N51" s="14"/>
      <c r="O51" s="14"/>
      <c r="P51" s="14"/>
      <c r="Q51" s="675">
        <f>Q137</f>
        <v>0</v>
      </c>
    </row>
    <row r="52" spans="1:17" ht="9" customHeight="1" thickBot="1" x14ac:dyDescent="0.25">
      <c r="A52" s="363"/>
      <c r="B52" s="10"/>
      <c r="C52" s="10"/>
      <c r="D52" s="10"/>
      <c r="E52" s="14"/>
      <c r="F52" s="14"/>
      <c r="G52" s="14"/>
      <c r="H52" s="14"/>
      <c r="I52" s="14"/>
      <c r="J52" s="14"/>
      <c r="K52" s="14"/>
      <c r="L52" s="14"/>
      <c r="M52" s="14"/>
      <c r="N52" s="14"/>
      <c r="O52" s="14"/>
      <c r="P52" s="14"/>
      <c r="Q52" s="679"/>
    </row>
    <row r="53" spans="1:17" ht="18" customHeight="1" thickBot="1" x14ac:dyDescent="0.25">
      <c r="A53" s="388"/>
      <c r="B53" s="386"/>
      <c r="C53" s="386"/>
      <c r="D53" s="367"/>
      <c r="E53" s="367"/>
      <c r="F53" s="14"/>
      <c r="G53" s="14"/>
      <c r="H53" s="14"/>
      <c r="I53" s="14"/>
      <c r="J53" s="14"/>
      <c r="K53" s="14"/>
      <c r="L53" s="14"/>
      <c r="M53" s="14"/>
      <c r="N53" s="14"/>
      <c r="O53" s="14"/>
      <c r="P53" s="368" t="s">
        <v>265</v>
      </c>
      <c r="Q53" s="680">
        <f>SUM(Q45:Q52)</f>
        <v>0</v>
      </c>
    </row>
    <row r="54" spans="1:17" ht="23.25" customHeight="1" thickTop="1" thickBot="1" x14ac:dyDescent="0.25">
      <c r="A54" s="81"/>
      <c r="B54" s="38"/>
      <c r="C54" s="38"/>
      <c r="D54" s="38"/>
      <c r="E54" s="38"/>
      <c r="F54" s="38"/>
      <c r="G54" s="82"/>
      <c r="H54" s="38"/>
      <c r="I54" s="389"/>
      <c r="J54" s="38"/>
      <c r="K54" s="82"/>
      <c r="L54" s="38"/>
      <c r="M54" s="38"/>
      <c r="N54" s="38"/>
      <c r="O54" s="344" t="s">
        <v>260</v>
      </c>
      <c r="P54" s="38"/>
      <c r="Q54" s="681">
        <f>Q126+Q140</f>
        <v>0</v>
      </c>
    </row>
    <row r="55" spans="1:17" ht="21.75" customHeight="1" thickTop="1" thickBot="1" x14ac:dyDescent="0.25">
      <c r="A55" s="406"/>
      <c r="B55" s="38"/>
      <c r="C55" s="38"/>
      <c r="D55" s="38"/>
      <c r="E55" s="312" t="s">
        <v>189</v>
      </c>
      <c r="F55" s="38"/>
      <c r="G55" s="389"/>
      <c r="H55" s="288"/>
      <c r="I55" s="407"/>
      <c r="J55" s="288"/>
      <c r="K55" s="407"/>
      <c r="L55" s="288"/>
      <c r="M55" s="288"/>
      <c r="N55" s="288"/>
      <c r="O55" s="514">
        <f>'Input Data'!D27/100</f>
        <v>1</v>
      </c>
      <c r="P55" s="513" t="s">
        <v>188</v>
      </c>
      <c r="Q55" s="682">
        <f>O55*Q54</f>
        <v>0</v>
      </c>
    </row>
    <row r="56" spans="1:17" ht="21.75" customHeight="1" thickTop="1" thickBot="1" x14ac:dyDescent="0.25">
      <c r="A56" s="406"/>
      <c r="B56" s="38"/>
      <c r="C56" s="38"/>
      <c r="D56" s="38"/>
      <c r="E56" s="312"/>
      <c r="F56" s="38"/>
      <c r="G56" s="389"/>
      <c r="H56" s="288"/>
      <c r="I56" s="407"/>
      <c r="J56" s="288"/>
      <c r="K56" s="407"/>
      <c r="L56" s="288"/>
      <c r="M56" s="288"/>
      <c r="N56" s="288"/>
      <c r="O56" s="849" t="s">
        <v>380</v>
      </c>
      <c r="P56" s="513"/>
      <c r="Q56" s="854">
        <f>'Input Data'!F10*'Input Data'!H10</f>
        <v>0</v>
      </c>
    </row>
    <row r="57" spans="1:17" ht="24.75" customHeight="1" thickTop="1" x14ac:dyDescent="0.2">
      <c r="A57" s="7" t="s">
        <v>124</v>
      </c>
      <c r="B57" s="8"/>
      <c r="C57" s="8"/>
      <c r="D57" s="8"/>
      <c r="E57" s="8"/>
      <c r="F57" s="8"/>
      <c r="G57" s="8"/>
      <c r="H57" s="8"/>
      <c r="I57" s="8"/>
      <c r="J57" s="8"/>
      <c r="K57" s="234"/>
      <c r="L57" s="20"/>
      <c r="M57" s="8"/>
      <c r="N57" s="29"/>
      <c r="O57" s="8"/>
      <c r="P57" s="29"/>
      <c r="Q57" s="683"/>
    </row>
    <row r="58" spans="1:17" ht="15.6" customHeight="1" x14ac:dyDescent="0.2">
      <c r="A58" s="28" t="s">
        <v>128</v>
      </c>
      <c r="B58" s="8"/>
      <c r="C58" s="8"/>
      <c r="D58" s="8"/>
      <c r="E58" s="8"/>
      <c r="F58" s="8"/>
      <c r="G58" s="8"/>
      <c r="H58" s="8"/>
      <c r="I58" s="8"/>
      <c r="J58" s="8"/>
      <c r="K58" s="19" t="s">
        <v>114</v>
      </c>
      <c r="L58" s="20"/>
      <c r="M58" s="21" t="s">
        <v>7</v>
      </c>
      <c r="N58" s="8"/>
      <c r="O58" s="20"/>
      <c r="P58" s="22" t="s">
        <v>109</v>
      </c>
      <c r="Q58" s="683">
        <f>IF(Q98&gt;0,0,'Time Based'!H22)</f>
        <v>0</v>
      </c>
    </row>
    <row r="59" spans="1:17" ht="15.6" customHeight="1" x14ac:dyDescent="0.2">
      <c r="A59" s="11" t="s">
        <v>167</v>
      </c>
      <c r="B59" s="287" t="s">
        <v>190</v>
      </c>
      <c r="C59" s="24"/>
      <c r="D59" s="23"/>
      <c r="E59" s="23"/>
      <c r="F59" s="23"/>
      <c r="G59" s="25"/>
      <c r="H59" s="26"/>
      <c r="I59" s="27"/>
      <c r="J59" s="85"/>
      <c r="K59" s="27" t="s">
        <v>168</v>
      </c>
      <c r="L59" s="85"/>
      <c r="M59" s="86"/>
      <c r="N59" s="8"/>
      <c r="O59" s="97" t="s">
        <v>113</v>
      </c>
      <c r="P59" s="22" t="s">
        <v>109</v>
      </c>
      <c r="Q59" s="683">
        <f>'Travelling &amp; Subsistence'!I17</f>
        <v>0</v>
      </c>
    </row>
    <row r="60" spans="1:17" ht="15.75" thickBot="1" x14ac:dyDescent="0.25">
      <c r="A60" s="11" t="s">
        <v>169</v>
      </c>
      <c r="B60" s="8"/>
      <c r="C60" s="8"/>
      <c r="D60" s="8"/>
      <c r="E60" s="8"/>
      <c r="F60" s="8"/>
      <c r="G60" s="8"/>
      <c r="H60" s="8"/>
      <c r="I60" s="29"/>
      <c r="J60" s="20"/>
      <c r="K60" s="29" t="s">
        <v>41</v>
      </c>
      <c r="L60" s="20"/>
      <c r="M60" s="8"/>
      <c r="N60" s="8"/>
      <c r="O60" s="97" t="s">
        <v>113</v>
      </c>
      <c r="P60" s="22" t="s">
        <v>109</v>
      </c>
      <c r="Q60" s="684">
        <f>'Time Based'!H61</f>
        <v>0</v>
      </c>
    </row>
    <row r="61" spans="1:17" ht="15.75" thickBot="1" x14ac:dyDescent="0.25">
      <c r="A61" s="30"/>
      <c r="B61" s="31"/>
      <c r="C61" s="31"/>
      <c r="D61" s="32"/>
      <c r="E61" s="32"/>
      <c r="F61" s="32"/>
      <c r="G61" s="32"/>
      <c r="H61" s="32"/>
      <c r="I61" s="32"/>
      <c r="J61" s="33"/>
      <c r="K61" s="34"/>
      <c r="L61" s="35"/>
      <c r="M61" s="235" t="s">
        <v>25</v>
      </c>
      <c r="N61" s="45"/>
      <c r="O61" s="45"/>
      <c r="P61" s="236"/>
      <c r="Q61" s="685">
        <f>SUM(Q58:Q60)</f>
        <v>0</v>
      </c>
    </row>
    <row r="62" spans="1:17" ht="24" customHeight="1" thickTop="1" x14ac:dyDescent="0.2">
      <c r="A62" s="7" t="s">
        <v>125</v>
      </c>
      <c r="B62" s="8"/>
      <c r="C62" s="8"/>
      <c r="D62" s="8"/>
      <c r="E62" s="8"/>
      <c r="F62" s="8"/>
      <c r="G62" s="8"/>
      <c r="H62" s="8"/>
      <c r="I62" s="8"/>
      <c r="J62" s="8"/>
      <c r="K62" s="8"/>
      <c r="L62" s="8"/>
      <c r="M62" s="8"/>
      <c r="N62" s="8"/>
      <c r="O62" s="36"/>
      <c r="P62" s="27"/>
      <c r="Q62" s="683"/>
    </row>
    <row r="63" spans="1:17" x14ac:dyDescent="0.2">
      <c r="A63" s="11" t="s">
        <v>117</v>
      </c>
      <c r="B63" s="8"/>
      <c r="C63" s="287" t="s">
        <v>190</v>
      </c>
      <c r="D63" s="8"/>
      <c r="E63" s="8"/>
      <c r="F63" s="8"/>
      <c r="G63" s="8"/>
      <c r="H63" s="8"/>
      <c r="I63" s="8"/>
      <c r="J63" s="8"/>
      <c r="K63" s="8"/>
      <c r="L63" s="8"/>
      <c r="M63" s="29"/>
      <c r="N63" s="8"/>
      <c r="O63" s="12"/>
      <c r="P63" s="12"/>
      <c r="Q63" s="686">
        <f>'Travelling &amp; Subsistence'!I63</f>
        <v>0</v>
      </c>
    </row>
    <row r="64" spans="1:17" x14ac:dyDescent="0.2">
      <c r="A64" s="11" t="s">
        <v>88</v>
      </c>
      <c r="B64" s="8"/>
      <c r="C64" s="8"/>
      <c r="D64" s="8"/>
      <c r="E64" s="8"/>
      <c r="F64" s="8"/>
      <c r="G64" s="8"/>
      <c r="H64" s="8"/>
      <c r="I64" s="8"/>
      <c r="J64" s="8"/>
      <c r="K64" s="8"/>
      <c r="L64" s="8"/>
      <c r="M64" s="29"/>
      <c r="N64" s="8"/>
      <c r="O64" s="324"/>
      <c r="P64" s="323"/>
      <c r="Q64" s="686">
        <f>'Typing, Duplicating, &amp; Printing'!I61</f>
        <v>0</v>
      </c>
    </row>
    <row r="65" spans="1:17" x14ac:dyDescent="0.2">
      <c r="A65" s="11" t="s">
        <v>89</v>
      </c>
      <c r="B65" s="8"/>
      <c r="C65" s="8"/>
      <c r="D65" s="8"/>
      <c r="E65" s="8"/>
      <c r="F65" s="8"/>
      <c r="G65" s="8"/>
      <c r="H65" s="8"/>
      <c r="I65" s="8"/>
      <c r="J65" s="8"/>
      <c r="K65" s="8"/>
      <c r="L65" s="8"/>
      <c r="M65" s="29"/>
      <c r="N65" s="8"/>
      <c r="O65" s="12"/>
      <c r="P65" s="12"/>
      <c r="Q65" s="686">
        <f>'Site staff &amp; Other'!H63</f>
        <v>0</v>
      </c>
    </row>
    <row r="66" spans="1:17" ht="8.25" customHeight="1" thickBot="1" x14ac:dyDescent="0.25">
      <c r="A66" s="11"/>
      <c r="B66" s="8"/>
      <c r="C66" s="8"/>
      <c r="D66" s="8"/>
      <c r="E66" s="8"/>
      <c r="F66" s="8"/>
      <c r="G66" s="8"/>
      <c r="H66" s="8"/>
      <c r="I66" s="8"/>
      <c r="J66" s="8"/>
      <c r="K66" s="8"/>
      <c r="L66" s="8"/>
      <c r="M66" s="29"/>
      <c r="N66" s="8"/>
      <c r="O66" s="12"/>
      <c r="P66" s="12"/>
      <c r="Q66" s="687"/>
    </row>
    <row r="67" spans="1:17" ht="15.75" thickBot="1" x14ac:dyDescent="0.25">
      <c r="A67" s="30"/>
      <c r="B67" s="32"/>
      <c r="C67" s="32"/>
      <c r="D67" s="32"/>
      <c r="E67" s="32"/>
      <c r="F67" s="32"/>
      <c r="G67" s="32"/>
      <c r="H67" s="32"/>
      <c r="I67" s="83"/>
      <c r="J67" s="37"/>
      <c r="K67" s="31"/>
      <c r="L67" s="83"/>
      <c r="M67" s="383"/>
      <c r="N67" s="37"/>
      <c r="O67" s="301" t="s">
        <v>126</v>
      </c>
      <c r="P67" s="31"/>
      <c r="Q67" s="688">
        <f>SUM(Q63:Q65)</f>
        <v>0</v>
      </c>
    </row>
    <row r="68" spans="1:17" ht="16.5" thickTop="1" thickBot="1" x14ac:dyDescent="0.25">
      <c r="A68" s="11"/>
      <c r="B68" s="8"/>
      <c r="C68" s="8"/>
      <c r="D68" s="8"/>
      <c r="E68" s="8"/>
      <c r="F68" s="8"/>
      <c r="G68" s="8"/>
      <c r="H68" s="8"/>
      <c r="I68" s="8"/>
      <c r="J68" s="8"/>
      <c r="L68" s="8"/>
      <c r="M68" s="8"/>
      <c r="N68" s="8"/>
      <c r="O68" s="653" t="s">
        <v>355</v>
      </c>
      <c r="P68" s="8"/>
      <c r="Q68" s="689">
        <f>Q55-Q56+Q61+Q67</f>
        <v>0</v>
      </c>
    </row>
    <row r="69" spans="1:17" x14ac:dyDescent="0.2">
      <c r="A69" s="11"/>
      <c r="B69" s="8"/>
      <c r="C69" s="8"/>
      <c r="D69" s="8"/>
      <c r="E69" s="8"/>
      <c r="F69" s="8"/>
      <c r="G69" s="8"/>
      <c r="H69" s="8"/>
      <c r="I69" s="12"/>
      <c r="J69" s="44"/>
      <c r="L69" s="44"/>
      <c r="M69" s="44"/>
      <c r="N69" s="84"/>
      <c r="O69" s="654" t="s">
        <v>108</v>
      </c>
      <c r="P69" s="84"/>
      <c r="Q69" s="690">
        <f>ROUND('Previous Payments'!K42,2)</f>
        <v>0</v>
      </c>
    </row>
    <row r="70" spans="1:17" ht="16.5" thickBot="1" x14ac:dyDescent="0.25">
      <c r="A70" s="11"/>
      <c r="B70" s="8"/>
      <c r="C70" s="32"/>
      <c r="D70" s="8"/>
      <c r="E70" s="8"/>
      <c r="F70" s="8"/>
      <c r="G70" s="8"/>
      <c r="H70" s="8"/>
      <c r="I70" s="1059" t="str">
        <f>IF($Q$68&lt;$Q$69,"OVERPAID BY (Ecl Tax)",IF($Q$68&gt;$Q$69,"FEES NOW DUE EXCLUDING VAT &amp; NON TAXABLE EXPENSES",""))</f>
        <v/>
      </c>
      <c r="J70" s="1060"/>
      <c r="K70" s="1060"/>
      <c r="L70" s="1060"/>
      <c r="M70" s="1060"/>
      <c r="N70" s="1060"/>
      <c r="O70" s="1061"/>
      <c r="P70" s="8"/>
      <c r="Q70" s="681">
        <f>Q68-Q69</f>
        <v>0</v>
      </c>
    </row>
    <row r="71" spans="1:17" ht="15.75" thickTop="1" x14ac:dyDescent="0.2">
      <c r="A71" s="39"/>
      <c r="B71" s="18"/>
      <c r="C71" s="18"/>
      <c r="D71" s="18" t="s">
        <v>0</v>
      </c>
      <c r="E71" s="18"/>
      <c r="F71" s="18"/>
      <c r="G71" s="18"/>
      <c r="H71" s="18"/>
      <c r="I71" s="1078">
        <v>0.14000000000000001</v>
      </c>
      <c r="J71" s="1079"/>
      <c r="K71" s="18" t="s">
        <v>20</v>
      </c>
      <c r="L71" s="356"/>
      <c r="M71" s="41">
        <f>IF('Input Data'!D17="none",0,Q70)</f>
        <v>0</v>
      </c>
      <c r="N71" s="18"/>
      <c r="O71" s="18"/>
      <c r="P71" s="18"/>
      <c r="Q71" s="691">
        <f>I71*M71</f>
        <v>0</v>
      </c>
    </row>
    <row r="72" spans="1:17" ht="15.75" thickBot="1" x14ac:dyDescent="0.25">
      <c r="A72" s="11"/>
      <c r="B72" s="8"/>
      <c r="C72" s="8"/>
      <c r="D72" s="42"/>
      <c r="E72" s="42"/>
      <c r="F72" s="42"/>
      <c r="G72" s="42"/>
      <c r="H72" s="42"/>
      <c r="I72" s="29"/>
      <c r="J72" s="43"/>
      <c r="K72" s="8"/>
      <c r="L72" s="43"/>
      <c r="M72" s="12"/>
      <c r="N72" s="40"/>
      <c r="O72" s="655" t="s">
        <v>184</v>
      </c>
      <c r="P72" s="29"/>
      <c r="Q72" s="683">
        <f>'Non Taxable'!I20</f>
        <v>0</v>
      </c>
    </row>
    <row r="73" spans="1:17" ht="21" customHeight="1" thickBot="1" x14ac:dyDescent="0.25">
      <c r="A73" s="238" t="s">
        <v>21</v>
      </c>
      <c r="B73" s="237"/>
      <c r="C73" s="237"/>
      <c r="D73" s="237"/>
      <c r="E73" s="237"/>
      <c r="F73" s="237"/>
      <c r="G73" s="237"/>
      <c r="H73" s="237"/>
      <c r="I73" s="1075" t="str">
        <f>IF($Q$68&lt;$Q$69,"AMOUNT TO BE RECOVERED (Incl VAT)",IF($Q$68&gt;$Q$69,"FEES NOW DUE INCLUDING VAT &amp; NON TAXABLE EXPENSES",""))</f>
        <v/>
      </c>
      <c r="J73" s="1076"/>
      <c r="K73" s="1076"/>
      <c r="L73" s="1076"/>
      <c r="M73" s="1076"/>
      <c r="N73" s="1076"/>
      <c r="O73" s="1077"/>
      <c r="P73" s="237"/>
      <c r="Q73" s="692">
        <f>Q70+Q71+Q72</f>
        <v>0</v>
      </c>
    </row>
    <row r="74" spans="1:17" ht="9.75" customHeight="1" thickTop="1" x14ac:dyDescent="0.2">
      <c r="A74" s="644"/>
      <c r="B74" s="645"/>
      <c r="C74" s="646"/>
      <c r="D74" s="646"/>
      <c r="E74" s="647"/>
      <c r="F74" s="646"/>
      <c r="G74" s="646"/>
      <c r="H74" s="646"/>
      <c r="I74" s="648"/>
      <c r="J74" s="649"/>
      <c r="K74" s="649"/>
      <c r="L74" s="649"/>
      <c r="M74" s="649"/>
      <c r="N74" s="649"/>
      <c r="O74" s="650"/>
      <c r="P74" s="651"/>
      <c r="Q74" s="652"/>
    </row>
    <row r="75" spans="1:17" ht="15.75" x14ac:dyDescent="0.2">
      <c r="A75" s="589" t="s">
        <v>345</v>
      </c>
      <c r="B75" s="590"/>
      <c r="C75" s="583"/>
      <c r="D75" s="583"/>
      <c r="E75" s="583"/>
      <c r="F75" s="583"/>
      <c r="G75" s="583"/>
      <c r="H75" s="583"/>
      <c r="I75" s="583"/>
      <c r="J75" s="585"/>
      <c r="K75" s="585"/>
      <c r="L75" s="585"/>
      <c r="M75" s="585"/>
      <c r="N75" s="585"/>
      <c r="O75" s="586"/>
      <c r="P75" s="587"/>
      <c r="Q75" s="588"/>
    </row>
    <row r="76" spans="1:17" ht="8.25" customHeight="1" x14ac:dyDescent="0.2">
      <c r="A76" s="591"/>
      <c r="B76" s="590"/>
      <c r="C76" s="583"/>
      <c r="D76" s="583"/>
      <c r="E76" s="583"/>
      <c r="F76" s="583"/>
      <c r="G76" s="583"/>
      <c r="H76" s="583"/>
      <c r="I76" s="583"/>
      <c r="J76" s="585"/>
      <c r="K76" s="585"/>
      <c r="L76" s="585"/>
      <c r="M76" s="585"/>
      <c r="N76" s="585"/>
      <c r="O76" s="586"/>
      <c r="P76" s="587"/>
      <c r="Q76" s="588"/>
    </row>
    <row r="77" spans="1:17" ht="15.75" x14ac:dyDescent="0.2">
      <c r="A77" s="592"/>
      <c r="B77" s="593" t="s">
        <v>291</v>
      </c>
      <c r="C77" s="594"/>
      <c r="D77" s="595"/>
      <c r="E77" s="596"/>
      <c r="F77" s="596"/>
      <c r="G77" s="596"/>
      <c r="H77" s="596"/>
      <c r="I77" s="597"/>
      <c r="J77" s="585"/>
      <c r="K77" s="597"/>
      <c r="L77" s="593" t="s">
        <v>276</v>
      </c>
      <c r="M77" s="598"/>
      <c r="N77" s="598"/>
      <c r="O77" s="586"/>
      <c r="P77" s="587"/>
      <c r="Q77" s="588"/>
    </row>
    <row r="78" spans="1:17" ht="9" customHeight="1" thickBot="1" x14ac:dyDescent="0.25">
      <c r="A78" s="599"/>
      <c r="B78" s="600"/>
      <c r="C78" s="601"/>
      <c r="D78" s="601"/>
      <c r="E78" s="601" t="s">
        <v>292</v>
      </c>
      <c r="F78" s="601"/>
      <c r="G78" s="601"/>
      <c r="H78" s="601"/>
      <c r="I78" s="602"/>
      <c r="J78" s="603"/>
      <c r="K78" s="603"/>
      <c r="L78" s="603"/>
      <c r="M78" s="603"/>
      <c r="N78" s="603"/>
      <c r="O78" s="604"/>
      <c r="P78" s="605"/>
      <c r="Q78" s="606"/>
    </row>
    <row r="79" spans="1:17" ht="16.5" customHeight="1" thickTop="1" x14ac:dyDescent="0.2">
      <c r="A79" s="607" t="s">
        <v>273</v>
      </c>
      <c r="B79" s="582"/>
      <c r="C79" s="583"/>
      <c r="D79" s="596"/>
      <c r="E79" s="596"/>
      <c r="F79" s="583"/>
      <c r="G79" s="596"/>
      <c r="H79" s="596"/>
      <c r="I79" s="584"/>
      <c r="J79" s="608"/>
      <c r="K79" s="583"/>
      <c r="L79" s="608"/>
      <c r="M79" s="583"/>
      <c r="N79" s="608"/>
      <c r="O79" s="583"/>
      <c r="P79" s="608"/>
      <c r="Q79" s="609"/>
    </row>
    <row r="80" spans="1:17" x14ac:dyDescent="0.2">
      <c r="A80" s="610" t="s">
        <v>272</v>
      </c>
      <c r="B80" s="590"/>
      <c r="C80" s="583"/>
      <c r="D80" s="596"/>
      <c r="E80" s="596"/>
      <c r="F80" s="583"/>
      <c r="G80" s="596"/>
      <c r="H80" s="596"/>
      <c r="I80" s="583"/>
      <c r="J80" s="608"/>
      <c r="K80" s="583"/>
      <c r="L80" s="608"/>
      <c r="M80" s="583"/>
      <c r="N80" s="608"/>
      <c r="O80" s="583"/>
      <c r="P80" s="608"/>
      <c r="Q80" s="611"/>
    </row>
    <row r="81" spans="1:19" ht="8.25" customHeight="1" x14ac:dyDescent="0.2">
      <c r="A81" s="591"/>
      <c r="B81" s="590"/>
      <c r="C81" s="583"/>
      <c r="D81" s="596"/>
      <c r="E81" s="596"/>
      <c r="F81" s="583"/>
      <c r="G81" s="596"/>
      <c r="H81" s="596"/>
      <c r="I81" s="583"/>
      <c r="J81" s="586"/>
      <c r="K81" s="583"/>
      <c r="L81" s="612"/>
      <c r="M81" s="583"/>
      <c r="N81" s="613"/>
      <c r="O81" s="583"/>
      <c r="P81" s="614"/>
      <c r="Q81" s="615"/>
    </row>
    <row r="82" spans="1:19" ht="11.25" customHeight="1" x14ac:dyDescent="0.2">
      <c r="A82" s="592"/>
      <c r="B82" s="593" t="s">
        <v>274</v>
      </c>
      <c r="C82" s="594"/>
      <c r="D82" s="616"/>
      <c r="E82" s="616"/>
      <c r="F82" s="595"/>
      <c r="G82" s="616"/>
      <c r="H82" s="616"/>
      <c r="I82" s="598"/>
      <c r="J82" s="617"/>
      <c r="K82" s="596"/>
      <c r="L82" s="593" t="s">
        <v>275</v>
      </c>
      <c r="M82" s="598"/>
      <c r="N82" s="618"/>
      <c r="O82" s="598"/>
      <c r="P82" s="608"/>
      <c r="Q82" s="619"/>
    </row>
    <row r="83" spans="1:19" ht="8.25" customHeight="1" x14ac:dyDescent="0.2">
      <c r="A83" s="620"/>
      <c r="B83" s="621"/>
      <c r="C83" s="622"/>
      <c r="D83" s="596"/>
      <c r="E83" s="596"/>
      <c r="F83" s="583"/>
      <c r="G83" s="596"/>
      <c r="H83" s="596"/>
      <c r="I83" s="597"/>
      <c r="J83" s="617"/>
      <c r="K83" s="593"/>
      <c r="L83" s="608"/>
      <c r="M83" s="597"/>
      <c r="N83" s="623"/>
      <c r="O83" s="597"/>
      <c r="P83" s="608"/>
      <c r="Q83" s="619"/>
    </row>
    <row r="84" spans="1:19" x14ac:dyDescent="0.2">
      <c r="A84" s="636"/>
      <c r="B84" s="637" t="s">
        <v>276</v>
      </c>
      <c r="C84" s="595"/>
      <c r="D84" s="638"/>
      <c r="E84" s="638"/>
      <c r="F84" s="595"/>
      <c r="G84" s="638"/>
      <c r="H84" s="638"/>
      <c r="I84" s="595"/>
      <c r="J84" s="639"/>
      <c r="K84" s="637"/>
      <c r="L84" s="637" t="s">
        <v>276</v>
      </c>
      <c r="M84" s="595"/>
      <c r="N84" s="640"/>
      <c r="O84" s="595"/>
      <c r="P84" s="641"/>
      <c r="Q84" s="642"/>
    </row>
    <row r="85" spans="1:19" x14ac:dyDescent="0.2">
      <c r="A85" s="643" t="s">
        <v>354</v>
      </c>
      <c r="B85" s="1082"/>
      <c r="C85" s="1083"/>
      <c r="D85" s="1083"/>
      <c r="E85" s="1083"/>
      <c r="F85" s="1083"/>
      <c r="G85" s="1083"/>
      <c r="H85" s="1083"/>
      <c r="I85" s="1083"/>
      <c r="J85" s="1083"/>
      <c r="K85" s="1083"/>
      <c r="L85" s="1083"/>
      <c r="M85" s="1083"/>
      <c r="N85" s="1083"/>
      <c r="O85" s="1083"/>
      <c r="P85" s="1083"/>
      <c r="Q85" s="1084"/>
    </row>
    <row r="86" spans="1:19" ht="15.75" thickBot="1" x14ac:dyDescent="0.25">
      <c r="A86" s="624"/>
      <c r="B86" s="1085"/>
      <c r="C86" s="1085"/>
      <c r="D86" s="1085"/>
      <c r="E86" s="1085"/>
      <c r="F86" s="1085"/>
      <c r="G86" s="1085"/>
      <c r="H86" s="1085"/>
      <c r="I86" s="1085"/>
      <c r="J86" s="1085"/>
      <c r="K86" s="1085"/>
      <c r="L86" s="1085"/>
      <c r="M86" s="1085"/>
      <c r="N86" s="1085"/>
      <c r="O86" s="1085"/>
      <c r="P86" s="1085"/>
      <c r="Q86" s="1086"/>
    </row>
    <row r="87" spans="1:19" ht="16.5" thickTop="1" x14ac:dyDescent="0.2">
      <c r="A87" s="424" t="s">
        <v>273</v>
      </c>
      <c r="B87" s="428"/>
      <c r="C87" s="422"/>
      <c r="D87" s="352"/>
      <c r="E87" s="352"/>
      <c r="F87" s="422"/>
      <c r="G87" s="352"/>
      <c r="H87" s="352"/>
      <c r="I87" s="422"/>
      <c r="J87" s="352"/>
      <c r="K87" s="428"/>
      <c r="L87" s="352"/>
      <c r="M87" s="422"/>
      <c r="N87" s="425"/>
      <c r="O87" s="422"/>
      <c r="P87" s="293"/>
      <c r="Q87" s="426"/>
    </row>
    <row r="88" spans="1:19" ht="15.75" x14ac:dyDescent="0.2">
      <c r="A88" s="429" t="s">
        <v>277</v>
      </c>
      <c r="B88" s="430" t="s">
        <v>278</v>
      </c>
      <c r="C88" s="423"/>
      <c r="D88" s="427"/>
      <c r="E88" s="427"/>
      <c r="F88" s="423"/>
      <c r="G88" s="427"/>
      <c r="H88" s="427"/>
      <c r="I88" s="423"/>
      <c r="J88" s="427"/>
      <c r="K88" s="423"/>
      <c r="L88" s="427"/>
      <c r="M88" s="423"/>
      <c r="N88" s="431"/>
      <c r="O88" s="423"/>
      <c r="P88" s="427"/>
      <c r="Q88" s="432"/>
    </row>
    <row r="89" spans="1:19" ht="25.5" x14ac:dyDescent="0.2">
      <c r="A89" s="433" t="s">
        <v>279</v>
      </c>
      <c r="B89" s="434" t="s">
        <v>280</v>
      </c>
      <c r="C89" s="1036" t="s">
        <v>281</v>
      </c>
      <c r="D89" s="1037"/>
      <c r="E89" s="1037"/>
      <c r="F89" s="1036" t="s">
        <v>282</v>
      </c>
      <c r="G89" s="1037"/>
      <c r="H89" s="1037"/>
      <c r="I89" s="1036" t="s">
        <v>283</v>
      </c>
      <c r="J89" s="1037"/>
      <c r="K89" s="1036" t="s">
        <v>284</v>
      </c>
      <c r="L89" s="1037"/>
      <c r="M89" s="1036" t="s">
        <v>285</v>
      </c>
      <c r="N89" s="1037"/>
      <c r="O89" s="1036" t="s">
        <v>286</v>
      </c>
      <c r="P89" s="1037"/>
      <c r="Q89" s="435" t="s">
        <v>287</v>
      </c>
    </row>
    <row r="90" spans="1:19" x14ac:dyDescent="0.2">
      <c r="A90" s="436" t="s">
        <v>288</v>
      </c>
      <c r="B90" s="437">
        <f>'Previous Payments'!J42-C90-F90-I90-K90-M90-O90</f>
        <v>0</v>
      </c>
      <c r="C90" s="1026">
        <f>'Time Based'!H62</f>
        <v>0</v>
      </c>
      <c r="D90" s="1027"/>
      <c r="E90" s="1027"/>
      <c r="F90" s="1026">
        <f>'Travelling &amp; Subsistence'!I64</f>
        <v>0</v>
      </c>
      <c r="G90" s="1027"/>
      <c r="H90" s="1027"/>
      <c r="I90" s="1026">
        <f>'Typing, Duplicating, &amp; Printing'!I62</f>
        <v>0</v>
      </c>
      <c r="J90" s="1027"/>
      <c r="K90" s="1026">
        <f>'Site staff &amp; Other'!H64</f>
        <v>0</v>
      </c>
      <c r="L90" s="1027"/>
      <c r="M90" s="1026">
        <f>'Previous Payments'!I42</f>
        <v>0</v>
      </c>
      <c r="N90" s="1027"/>
      <c r="O90" s="1026">
        <f>'Non Taxable'!I19</f>
        <v>0</v>
      </c>
      <c r="P90" s="1027"/>
      <c r="Q90" s="438">
        <f>SUM(B90:O90)</f>
        <v>0</v>
      </c>
    </row>
    <row r="91" spans="1:19" x14ac:dyDescent="0.2">
      <c r="A91" s="436" t="s">
        <v>289</v>
      </c>
      <c r="B91" s="437">
        <f>Q55-Q56-B90</f>
        <v>0</v>
      </c>
      <c r="C91" s="1028">
        <f>Q61-C90</f>
        <v>0</v>
      </c>
      <c r="D91" s="1035"/>
      <c r="E91" s="1001"/>
      <c r="F91" s="1028">
        <f>Q63-F90</f>
        <v>0</v>
      </c>
      <c r="G91" s="1035"/>
      <c r="H91" s="1001"/>
      <c r="I91" s="1028">
        <f>Q64-I90</f>
        <v>0</v>
      </c>
      <c r="J91" s="1001"/>
      <c r="K91" s="1028">
        <f>Q65-K90</f>
        <v>0</v>
      </c>
      <c r="L91" s="1001"/>
      <c r="M91" s="1028">
        <f>Q71</f>
        <v>0</v>
      </c>
      <c r="N91" s="1001"/>
      <c r="O91" s="1028">
        <f>Q72</f>
        <v>0</v>
      </c>
      <c r="P91" s="1001"/>
      <c r="Q91" s="438">
        <f>SUM(B91:O91)</f>
        <v>0</v>
      </c>
      <c r="S91" s="634"/>
    </row>
    <row r="92" spans="1:19" ht="18" x14ac:dyDescent="0.25">
      <c r="A92" s="436" t="s">
        <v>290</v>
      </c>
      <c r="B92" s="437">
        <f>B90+B91</f>
        <v>0</v>
      </c>
      <c r="C92" s="1026">
        <f>C90+C91</f>
        <v>0</v>
      </c>
      <c r="D92" s="1027"/>
      <c r="E92" s="1027"/>
      <c r="F92" s="1026">
        <f>F90+F91</f>
        <v>0</v>
      </c>
      <c r="G92" s="1027"/>
      <c r="H92" s="1027"/>
      <c r="I92" s="1026">
        <f>I90+I91</f>
        <v>0</v>
      </c>
      <c r="J92" s="1027"/>
      <c r="K92" s="1026">
        <f>K90+K91</f>
        <v>0</v>
      </c>
      <c r="L92" s="1027"/>
      <c r="M92" s="1026">
        <f>M90+M91</f>
        <v>0</v>
      </c>
      <c r="N92" s="1027"/>
      <c r="O92" s="1026">
        <f>O90+O91</f>
        <v>0</v>
      </c>
      <c r="P92" s="1027"/>
      <c r="Q92" s="438">
        <f>SUM(B92:O92)</f>
        <v>0</v>
      </c>
      <c r="S92" s="635"/>
    </row>
    <row r="93" spans="1:19" ht="15.75" thickBot="1" x14ac:dyDescent="0.25">
      <c r="A93" s="535" t="s">
        <v>277</v>
      </c>
      <c r="B93" s="395"/>
      <c r="C93" s="1032"/>
      <c r="D93" s="1033"/>
      <c r="E93" s="1033"/>
      <c r="F93" s="1034"/>
      <c r="G93" s="1025"/>
      <c r="H93" s="1029"/>
      <c r="I93" s="1024"/>
      <c r="J93" s="1029"/>
      <c r="K93" s="1024"/>
      <c r="L93" s="1029"/>
      <c r="M93" s="1024"/>
      <c r="N93" s="1029"/>
      <c r="O93" s="1024"/>
      <c r="P93" s="1025"/>
      <c r="Q93" s="625">
        <f>SUM(B93:O93)</f>
        <v>0</v>
      </c>
    </row>
    <row r="94" spans="1:19" ht="21.75" thickTop="1" thickBot="1" x14ac:dyDescent="0.25">
      <c r="A94" s="537" t="s">
        <v>303</v>
      </c>
      <c r="B94" s="538"/>
      <c r="C94" s="538"/>
      <c r="D94" s="538"/>
      <c r="E94" s="538"/>
      <c r="F94" s="538"/>
      <c r="G94" s="538"/>
      <c r="H94" s="538"/>
      <c r="I94" s="538"/>
      <c r="J94" s="538"/>
      <c r="K94" s="538"/>
      <c r="L94" s="538"/>
      <c r="M94" s="539"/>
      <c r="N94" s="539"/>
      <c r="O94" s="539"/>
      <c r="P94" s="539"/>
      <c r="Q94" s="540"/>
    </row>
    <row r="95" spans="1:19" ht="18.75" thickTop="1" x14ac:dyDescent="0.2">
      <c r="A95" s="536" t="s">
        <v>183</v>
      </c>
      <c r="B95" s="15"/>
      <c r="C95" s="15"/>
      <c r="D95" s="15"/>
      <c r="E95" s="15"/>
      <c r="F95" s="15"/>
      <c r="G95" s="15"/>
      <c r="H95" s="15"/>
      <c r="I95" s="15"/>
      <c r="J95" s="15"/>
      <c r="K95" s="15"/>
      <c r="L95" s="15"/>
      <c r="M95" s="49"/>
      <c r="N95" s="49"/>
      <c r="O95" s="49"/>
      <c r="P95" s="49"/>
      <c r="Q95" s="50"/>
    </row>
    <row r="96" spans="1:19" ht="18" x14ac:dyDescent="0.2">
      <c r="A96" s="384"/>
      <c r="B96" s="352"/>
      <c r="C96" s="352"/>
      <c r="D96" s="352"/>
      <c r="E96" s="352"/>
      <c r="F96" s="352"/>
      <c r="G96" s="352"/>
      <c r="H96" s="23"/>
      <c r="I96" s="25"/>
      <c r="J96" s="26"/>
      <c r="K96" s="17">
        <f>IF('Input Data'!E9="b",IF('Input Data'!$E$20=1,VLOOKUP(Q21,SCALE_2010B,3)),0)</f>
        <v>0</v>
      </c>
      <c r="L96" s="61" t="s">
        <v>112</v>
      </c>
      <c r="M96" s="51">
        <f>IF('Input Data'!E9="b",IF('Input Data'!$E$20=1,VLOOKUP(Q21,SCALE_2010B,4)),0)</f>
        <v>0.125</v>
      </c>
      <c r="N96" s="52" t="s">
        <v>1</v>
      </c>
      <c r="O96" s="53">
        <f>IF('Input Data'!E9="b",Q21-(IF('Input Data'!$E$20=1,VLOOKUP(Q21,SCALE_2010B,1))),0)</f>
        <v>0</v>
      </c>
      <c r="P96" s="54" t="s">
        <v>3</v>
      </c>
      <c r="Q96" s="674">
        <f>IF('Input Data'!$H$45&gt;'Input Data'!$H$34,(K96+M96*O96),0)</f>
        <v>0</v>
      </c>
    </row>
    <row r="97" spans="1:17" ht="18" x14ac:dyDescent="0.2">
      <c r="A97" s="384"/>
      <c r="B97" s="352"/>
      <c r="C97" s="352"/>
      <c r="D97" s="352"/>
      <c r="E97" s="385"/>
      <c r="F97" s="385"/>
      <c r="G97" s="385"/>
      <c r="H97" s="385"/>
      <c r="I97" s="59"/>
      <c r="J97" s="60"/>
      <c r="K97" s="17"/>
      <c r="L97" s="61"/>
      <c r="M97" s="51"/>
      <c r="N97" s="52"/>
      <c r="O97" s="53"/>
      <c r="P97" s="54"/>
      <c r="Q97" s="674"/>
    </row>
    <row r="98" spans="1:17" ht="18" x14ac:dyDescent="0.2">
      <c r="A98" s="384"/>
      <c r="B98" s="352"/>
      <c r="C98" s="352"/>
      <c r="D98" s="352"/>
      <c r="E98" s="385"/>
      <c r="F98" s="385"/>
      <c r="G98" s="385"/>
      <c r="H98" s="385"/>
      <c r="I98" s="59"/>
      <c r="J98" s="60"/>
      <c r="K98" s="17"/>
      <c r="L98" s="61"/>
      <c r="M98" s="352"/>
      <c r="N98" s="62" t="s">
        <v>121</v>
      </c>
      <c r="O98" s="53"/>
      <c r="P98" s="54"/>
      <c r="Q98" s="693">
        <f>SUM(Q96:Q97)</f>
        <v>0</v>
      </c>
    </row>
    <row r="99" spans="1:17" ht="15.75" thickBot="1" x14ac:dyDescent="0.25">
      <c r="A99" s="63"/>
      <c r="B99" s="31"/>
      <c r="C99" s="64"/>
      <c r="D99" s="65"/>
      <c r="E99" s="65"/>
      <c r="F99" s="65"/>
      <c r="G99" s="65"/>
      <c r="H99" s="65"/>
      <c r="I99" s="64"/>
      <c r="J99" s="64"/>
      <c r="K99" s="66"/>
      <c r="L99" s="67"/>
      <c r="M99" s="68"/>
      <c r="N99" s="69"/>
      <c r="O99" s="67"/>
      <c r="P99" s="67"/>
      <c r="Q99" s="694"/>
    </row>
    <row r="100" spans="1:17" ht="11.25" customHeight="1" thickTop="1" x14ac:dyDescent="0.2">
      <c r="A100" s="408"/>
      <c r="B100" s="409"/>
      <c r="C100" s="409"/>
      <c r="D100" s="409"/>
      <c r="E100" s="409"/>
      <c r="F100" s="409"/>
      <c r="G100" s="409"/>
      <c r="H100" s="409"/>
      <c r="I100" s="409"/>
      <c r="J100" s="409"/>
      <c r="K100" s="409"/>
      <c r="L100" s="409"/>
      <c r="M100" s="409"/>
      <c r="N100" s="409"/>
      <c r="O100" s="409"/>
      <c r="P100" s="409"/>
      <c r="Q100" s="695"/>
    </row>
    <row r="101" spans="1:17" ht="18" x14ac:dyDescent="0.2">
      <c r="A101" s="7" t="s">
        <v>262</v>
      </c>
      <c r="B101" s="12"/>
      <c r="C101" s="15"/>
      <c r="D101" s="56"/>
      <c r="E101" s="56"/>
      <c r="F101" s="56"/>
      <c r="G101" s="56"/>
      <c r="H101" s="56"/>
      <c r="I101" s="15"/>
      <c r="J101" s="15"/>
      <c r="K101" s="57"/>
      <c r="L101" s="17"/>
      <c r="M101" s="58"/>
      <c r="N101" s="52"/>
      <c r="O101" s="17"/>
      <c r="P101" s="17"/>
      <c r="Q101" s="696"/>
    </row>
    <row r="102" spans="1:17" x14ac:dyDescent="0.2">
      <c r="A102" s="1066" t="s">
        <v>148</v>
      </c>
      <c r="B102" s="995"/>
      <c r="C102" s="995"/>
      <c r="D102" s="995"/>
      <c r="E102" s="995"/>
      <c r="F102" s="12"/>
      <c r="G102" s="12"/>
      <c r="H102" s="12"/>
      <c r="I102" s="352"/>
      <c r="J102" s="23"/>
      <c r="K102" s="837">
        <f>IF('Input Data'!$F$32=1,0.05,IF('Input Data'!$F$32=2,Scales!$L$5,IF('Input Data'!$F$32=3,Scales!$L$6,IF('Input Data'!$F$32=4,Scales!$L$7,0.7))))</f>
        <v>0.05</v>
      </c>
      <c r="L102" s="54" t="s">
        <v>2</v>
      </c>
      <c r="M102" s="231">
        <f>'Input Data'!$H$37</f>
        <v>0</v>
      </c>
      <c r="N102" s="52" t="s">
        <v>23</v>
      </c>
      <c r="O102" s="17">
        <f>IF('Input Data'!$H$37&gt;0,$Q$96,0)</f>
        <v>0</v>
      </c>
      <c r="P102" s="57"/>
      <c r="Q102" s="696">
        <f>IF('Input Data'!$H$37&gt;0,IF('Input Data'!$D$34="N",(K102*M102/M103*O102),0),0)</f>
        <v>0</v>
      </c>
    </row>
    <row r="103" spans="1:17" x14ac:dyDescent="0.2">
      <c r="A103" s="994"/>
      <c r="B103" s="995"/>
      <c r="C103" s="995"/>
      <c r="D103" s="995"/>
      <c r="E103" s="995"/>
      <c r="F103" s="12"/>
      <c r="G103" s="12"/>
      <c r="H103" s="12"/>
      <c r="I103" s="70"/>
      <c r="J103" s="56"/>
      <c r="K103" s="59"/>
      <c r="L103" s="17"/>
      <c r="M103" s="232">
        <f>IF('Input Data'!$H$37&gt;0,'Input Data'!$H$45,0)</f>
        <v>0</v>
      </c>
      <c r="N103" s="52"/>
      <c r="O103" s="17"/>
      <c r="P103" s="57"/>
      <c r="Q103" s="696"/>
    </row>
    <row r="104" spans="1:17" x14ac:dyDescent="0.2">
      <c r="A104" s="13"/>
      <c r="B104" s="8"/>
      <c r="C104" s="12"/>
      <c r="D104" s="12"/>
      <c r="E104" s="12"/>
      <c r="F104" s="12"/>
      <c r="G104" s="12"/>
      <c r="H104" s="12"/>
      <c r="I104" s="71"/>
      <c r="J104" s="60"/>
      <c r="K104" s="24"/>
      <c r="L104" s="72"/>
      <c r="M104" s="72"/>
      <c r="N104" s="73"/>
      <c r="O104" s="72"/>
      <c r="P104" s="72"/>
      <c r="Q104" s="683"/>
    </row>
    <row r="105" spans="1:17" x14ac:dyDescent="0.2">
      <c r="A105" s="1056" t="s">
        <v>147</v>
      </c>
      <c r="B105" s="1057"/>
      <c r="C105" s="995"/>
      <c r="D105" s="995"/>
      <c r="E105" s="396"/>
      <c r="F105" s="396"/>
      <c r="G105" s="59"/>
      <c r="H105" s="396"/>
      <c r="I105" s="71">
        <f>IF('Input Data'!$H$38&gt;0,1.25,0)</f>
        <v>0</v>
      </c>
      <c r="J105" s="23" t="s">
        <v>1</v>
      </c>
      <c r="K105" s="837">
        <f>IF('Input Data'!$F$32=1,0.05,IF('Input Data'!$F$32=2,Scales!$L$5,IF('Input Data'!$F$32=3,Scales!$L$6,IF('Input Data'!$F$32=4,Scales!$L$7,0.7))))</f>
        <v>0.05</v>
      </c>
      <c r="L105" s="54" t="s">
        <v>2</v>
      </c>
      <c r="M105" s="17">
        <f>'Input Data'!$H$38</f>
        <v>0</v>
      </c>
      <c r="N105" s="52" t="s">
        <v>23</v>
      </c>
      <c r="O105" s="17">
        <f>IF('Input Data'!$H$38&gt;0,$Q$96,0)</f>
        <v>0</v>
      </c>
      <c r="P105" s="17"/>
      <c r="Q105" s="696">
        <f>IF('Input Data'!$H$38&gt;0,IF('Input Data'!$D$34="N",(I105*K105*M105/M106*O105),0),0)</f>
        <v>0</v>
      </c>
    </row>
    <row r="106" spans="1:17" x14ac:dyDescent="0.2">
      <c r="A106" s="1058"/>
      <c r="B106" s="1023"/>
      <c r="C106" s="1023"/>
      <c r="D106" s="1023"/>
      <c r="E106" s="12"/>
      <c r="F106" s="12"/>
      <c r="G106" s="12"/>
      <c r="H106" s="12"/>
      <c r="I106" s="71"/>
      <c r="J106" s="60"/>
      <c r="K106" s="24"/>
      <c r="L106" s="72"/>
      <c r="M106" s="232">
        <f>IF('Input Data'!$H$38&gt;0,'Input Data'!$H$45,0)</f>
        <v>0</v>
      </c>
      <c r="N106" s="73"/>
      <c r="O106" s="72"/>
      <c r="P106" s="72"/>
      <c r="Q106" s="683"/>
    </row>
    <row r="107" spans="1:17" x14ac:dyDescent="0.2">
      <c r="A107" s="9"/>
      <c r="B107" s="10"/>
      <c r="C107" s="10"/>
      <c r="D107" s="10"/>
      <c r="E107" s="12"/>
      <c r="F107" s="12"/>
      <c r="G107" s="12"/>
      <c r="H107" s="12"/>
      <c r="I107" s="71"/>
      <c r="J107" s="60"/>
      <c r="K107" s="59"/>
      <c r="L107" s="54"/>
      <c r="M107" s="74"/>
      <c r="N107" s="73"/>
      <c r="O107" s="74"/>
      <c r="P107" s="72"/>
      <c r="Q107" s="683"/>
    </row>
    <row r="108" spans="1:17" x14ac:dyDescent="0.2">
      <c r="A108" s="1051" t="s">
        <v>123</v>
      </c>
      <c r="B108" s="1052"/>
      <c r="C108" s="1052"/>
      <c r="D108" s="1052"/>
      <c r="E108" s="12"/>
      <c r="F108" s="12"/>
      <c r="G108" s="12"/>
      <c r="H108" s="12"/>
      <c r="I108" s="75">
        <f>IF('Input Data'!$H39&gt;0,0.25,0)</f>
        <v>0</v>
      </c>
      <c r="J108" s="23" t="s">
        <v>1</v>
      </c>
      <c r="K108" s="837">
        <f>IF('Input Data'!$F$32=1,0.05,IF('Input Data'!$F$32=2,Scales!$L$5,IF('Input Data'!$F$32=3,Scales!$L$6,IF('Input Data'!$F$32=4,Scales!$L$7,0.7))))</f>
        <v>0.05</v>
      </c>
      <c r="L108" s="54" t="s">
        <v>2</v>
      </c>
      <c r="M108" s="17">
        <f>'Input Data'!$H$39</f>
        <v>0</v>
      </c>
      <c r="N108" s="23" t="s">
        <v>1</v>
      </c>
      <c r="O108" s="17">
        <f>IF('Input Data'!$H$39&gt;0,$Q$96,0)</f>
        <v>0</v>
      </c>
      <c r="P108" s="23"/>
      <c r="Q108" s="696">
        <f>IF('Input Data'!$H$39&gt;0,IF('Input Data'!$D$34="N",(I108*K108*M108/M109*O108),0),0)</f>
        <v>0</v>
      </c>
    </row>
    <row r="109" spans="1:17" x14ac:dyDescent="0.2">
      <c r="A109" s="1053"/>
      <c r="B109" s="1054"/>
      <c r="C109" s="1054"/>
      <c r="D109" s="1054"/>
      <c r="E109" s="12"/>
      <c r="F109" s="12"/>
      <c r="G109" s="12"/>
      <c r="H109" s="12"/>
      <c r="I109" s="71"/>
      <c r="J109" s="60"/>
      <c r="K109" s="59"/>
      <c r="L109" s="54"/>
      <c r="M109" s="232">
        <f>IF('Input Data'!$H$39&gt;0,'Input Data'!$H$45,0)</f>
        <v>0</v>
      </c>
      <c r="N109" s="73"/>
      <c r="O109" s="74"/>
      <c r="P109" s="72"/>
      <c r="Q109" s="683"/>
    </row>
    <row r="110" spans="1:17" x14ac:dyDescent="0.2">
      <c r="A110" s="11"/>
      <c r="B110" s="8"/>
      <c r="C110" s="12"/>
      <c r="D110" s="12"/>
      <c r="E110" s="12"/>
      <c r="F110" s="12"/>
      <c r="G110" s="12"/>
      <c r="H110" s="12"/>
      <c r="I110" s="71"/>
      <c r="J110" s="60"/>
      <c r="K110" s="59"/>
      <c r="L110" s="54"/>
      <c r="M110" s="74"/>
      <c r="N110" s="73"/>
      <c r="O110" s="74"/>
      <c r="P110" s="72"/>
      <c r="Q110" s="683"/>
    </row>
    <row r="111" spans="1:17" x14ac:dyDescent="0.2">
      <c r="A111" s="1056" t="s">
        <v>142</v>
      </c>
      <c r="B111" s="1057"/>
      <c r="C111" s="995"/>
      <c r="D111" s="995"/>
      <c r="E111" s="396"/>
      <c r="F111" s="396"/>
      <c r="G111" s="396"/>
      <c r="H111" s="396"/>
      <c r="I111" s="75">
        <f>IF('Input Data'!$H$40&gt;0,1.25,0)</f>
        <v>0</v>
      </c>
      <c r="J111" s="23" t="s">
        <v>1</v>
      </c>
      <c r="K111" s="837">
        <f>IF('Input Data'!$F$32=1,0.05,IF('Input Data'!$F$32=2,Scales!$L$5,IF('Input Data'!$F$32=3,Scales!$L$6,IF('Input Data'!$F$32=4,Scales!$L$7,0.7))))</f>
        <v>0.05</v>
      </c>
      <c r="L111" s="54" t="s">
        <v>2</v>
      </c>
      <c r="M111" s="17">
        <f>'Input Data'!$H$40</f>
        <v>0</v>
      </c>
      <c r="N111" s="52" t="s">
        <v>23</v>
      </c>
      <c r="O111" s="17">
        <f>IF('Input Data'!$H$40&gt;0,$Q$96,0)</f>
        <v>0</v>
      </c>
      <c r="P111" s="17"/>
      <c r="Q111" s="696">
        <f>IF('Input Data'!$H$40&gt;0,IF('Input Data'!$D$34="N",(I111*K111*M111/M112*O111),0),0)</f>
        <v>0</v>
      </c>
    </row>
    <row r="112" spans="1:17" x14ac:dyDescent="0.2">
      <c r="A112" s="1058"/>
      <c r="B112" s="1023"/>
      <c r="C112" s="1023"/>
      <c r="D112" s="1023"/>
      <c r="E112" s="12"/>
      <c r="F112" s="12"/>
      <c r="G112" s="12"/>
      <c r="H112" s="12"/>
      <c r="I112" s="71"/>
      <c r="J112" s="60"/>
      <c r="K112" s="59"/>
      <c r="L112" s="54"/>
      <c r="M112" s="232">
        <f>IF('Input Data'!$H$40&gt;0,'Input Data'!$H$45,0)</f>
        <v>0</v>
      </c>
      <c r="N112" s="73"/>
      <c r="O112" s="74"/>
      <c r="P112" s="72"/>
      <c r="Q112" s="683"/>
    </row>
    <row r="113" spans="1:17" x14ac:dyDescent="0.2">
      <c r="A113" s="384"/>
      <c r="B113" s="352"/>
      <c r="C113" s="352"/>
      <c r="D113" s="352"/>
      <c r="E113" s="12"/>
      <c r="F113" s="12"/>
      <c r="G113" s="12"/>
      <c r="H113" s="12"/>
      <c r="I113" s="71"/>
      <c r="J113" s="60"/>
      <c r="K113" s="59"/>
      <c r="L113" s="54"/>
      <c r="M113" s="17"/>
      <c r="N113" s="73"/>
      <c r="O113" s="74"/>
      <c r="P113" s="72"/>
      <c r="Q113" s="683"/>
    </row>
    <row r="114" spans="1:17" x14ac:dyDescent="0.2">
      <c r="A114" s="1051" t="s">
        <v>143</v>
      </c>
      <c r="B114" s="1052"/>
      <c r="C114" s="1052"/>
      <c r="D114" s="1052"/>
      <c r="E114" s="346"/>
      <c r="F114" s="346"/>
      <c r="G114" s="75">
        <f>IF('Input Data'!$H$41&gt;0,0.25,0)</f>
        <v>0</v>
      </c>
      <c r="H114" s="23" t="s">
        <v>1</v>
      </c>
      <c r="I114" s="71">
        <f>IF('Input Data'!$H$41&gt;0,1.25,0)</f>
        <v>0</v>
      </c>
      <c r="J114" s="23" t="s">
        <v>1</v>
      </c>
      <c r="K114" s="837">
        <f>IF('Input Data'!$F$32=1,0.05,IF('Input Data'!$F$32=2,Scales!$L$5,IF('Input Data'!$F$32=3,Scales!$L$6,IF('Input Data'!$F$32=4,Scales!$L$7,0.7))))</f>
        <v>0.05</v>
      </c>
      <c r="L114" s="54" t="s">
        <v>2</v>
      </c>
      <c r="M114" s="17">
        <f>'Input Data'!$H$41</f>
        <v>0</v>
      </c>
      <c r="N114" s="23" t="s">
        <v>1</v>
      </c>
      <c r="O114" s="17">
        <f>IF('Input Data'!$H$41&gt;0,$Q$96,0)</f>
        <v>0</v>
      </c>
      <c r="P114" s="72"/>
      <c r="Q114" s="696">
        <f>IF('Input Data'!$H$41&gt;0,IF('Input Data'!$D$34="N",(G114*I114*K114*M114/M115*O114),0),0)</f>
        <v>0</v>
      </c>
    </row>
    <row r="115" spans="1:17" x14ac:dyDescent="0.2">
      <c r="A115" s="1053"/>
      <c r="B115" s="1054"/>
      <c r="C115" s="1054"/>
      <c r="D115" s="1054"/>
      <c r="E115" s="346"/>
      <c r="F115" s="346"/>
      <c r="G115" s="346"/>
      <c r="H115" s="346"/>
      <c r="I115" s="71"/>
      <c r="J115" s="60"/>
      <c r="K115" s="59"/>
      <c r="L115" s="72"/>
      <c r="M115" s="232">
        <f>IF('Input Data'!$H$41&gt;0,'Input Data'!$H$45,0)</f>
        <v>0</v>
      </c>
      <c r="N115" s="73"/>
      <c r="O115" s="72"/>
      <c r="P115" s="72"/>
      <c r="Q115" s="683"/>
    </row>
    <row r="116" spans="1:17" x14ac:dyDescent="0.2">
      <c r="A116" s="13"/>
      <c r="B116" s="8"/>
      <c r="C116" s="12"/>
      <c r="D116" s="12"/>
      <c r="E116" s="12"/>
      <c r="F116" s="12"/>
      <c r="G116" s="12"/>
      <c r="H116" s="12"/>
      <c r="I116" s="71"/>
      <c r="J116" s="60"/>
      <c r="K116" s="59"/>
      <c r="L116" s="54"/>
      <c r="M116" s="74"/>
      <c r="N116" s="73"/>
      <c r="O116" s="74"/>
      <c r="P116" s="72"/>
      <c r="Q116" s="683"/>
    </row>
    <row r="117" spans="1:17" x14ac:dyDescent="0.2">
      <c r="A117" s="1051" t="s">
        <v>144</v>
      </c>
      <c r="B117" s="1052"/>
      <c r="C117" s="1052"/>
      <c r="D117" s="1052"/>
      <c r="E117" s="352"/>
      <c r="F117" s="352"/>
      <c r="G117" s="75">
        <f>IF('Input Data'!$H$42&gt;0,1.25,0)</f>
        <v>0</v>
      </c>
      <c r="H117" s="23" t="s">
        <v>1</v>
      </c>
      <c r="I117" s="71">
        <f>IF('Input Data'!$H$42&gt;0,1.25,0)</f>
        <v>0</v>
      </c>
      <c r="J117" s="23" t="s">
        <v>1</v>
      </c>
      <c r="K117" s="837">
        <f>IF('Input Data'!$F$32=1,0.05,IF('Input Data'!$F$32=2,Scales!$L$5,IF('Input Data'!$F$32=3,Scales!$L$6,IF('Input Data'!$F$32=4,Scales!$L$7,0.7))))</f>
        <v>0.05</v>
      </c>
      <c r="L117" s="54" t="s">
        <v>2</v>
      </c>
      <c r="M117" s="17">
        <f>'Input Data'!$H$42</f>
        <v>0</v>
      </c>
      <c r="N117" s="23" t="s">
        <v>1</v>
      </c>
      <c r="O117" s="17">
        <f>IF('Input Data'!$H$42&gt;0,$Q$96,0)</f>
        <v>0</v>
      </c>
      <c r="P117" s="352"/>
      <c r="Q117" s="696">
        <f>IF('Input Data'!$H$42&gt;0,IF('Input Data'!$D$34="N",(G117*I117*K117*M117/M118*O117),0),0)</f>
        <v>0</v>
      </c>
    </row>
    <row r="118" spans="1:17" x14ac:dyDescent="0.2">
      <c r="A118" s="1053"/>
      <c r="B118" s="1054"/>
      <c r="C118" s="1054"/>
      <c r="D118" s="1054"/>
      <c r="E118" s="352"/>
      <c r="F118" s="352"/>
      <c r="G118" s="352"/>
      <c r="H118" s="352"/>
      <c r="I118" s="352"/>
      <c r="J118" s="352"/>
      <c r="K118" s="352"/>
      <c r="L118" s="352"/>
      <c r="M118" s="232">
        <f>IF('Input Data'!$H$42&gt;0,'Input Data'!$H$45,0)</f>
        <v>0</v>
      </c>
      <c r="N118" s="352"/>
      <c r="O118" s="352"/>
      <c r="P118" s="352"/>
      <c r="Q118" s="678"/>
    </row>
    <row r="119" spans="1:17" x14ac:dyDescent="0.2">
      <c r="A119" s="384"/>
      <c r="B119" s="352"/>
      <c r="C119" s="352"/>
      <c r="D119" s="352"/>
      <c r="E119" s="352"/>
      <c r="F119" s="352"/>
      <c r="G119" s="352"/>
      <c r="H119" s="352"/>
      <c r="I119" s="352"/>
      <c r="J119" s="352"/>
      <c r="K119" s="352"/>
      <c r="L119" s="352"/>
      <c r="M119" s="352"/>
      <c r="N119" s="352"/>
      <c r="O119" s="352"/>
      <c r="P119" s="352"/>
      <c r="Q119" s="678"/>
    </row>
    <row r="120" spans="1:17" x14ac:dyDescent="0.2">
      <c r="A120" s="1051" t="s">
        <v>145</v>
      </c>
      <c r="B120" s="1052"/>
      <c r="C120" s="1052"/>
      <c r="D120" s="1052"/>
      <c r="E120" s="352"/>
      <c r="F120" s="346"/>
      <c r="G120" s="75">
        <f>IF('Input Data'!$H$43&gt;0,1.25,0)</f>
        <v>0</v>
      </c>
      <c r="H120" s="23" t="s">
        <v>1</v>
      </c>
      <c r="I120" s="75">
        <f>IF('Input Data'!$H$43&gt;0,0.25,0)</f>
        <v>0</v>
      </c>
      <c r="J120" s="23" t="s">
        <v>1</v>
      </c>
      <c r="K120" s="837">
        <f>IF('Input Data'!$F$32=1,0.05,IF('Input Data'!$F$32=2,Scales!$L$5,IF('Input Data'!$F$32=3,Scales!$L$6,IF('Input Data'!$F$32=4,Scales!$L$7,0.7))))</f>
        <v>0.05</v>
      </c>
      <c r="L120" s="54" t="s">
        <v>2</v>
      </c>
      <c r="M120" s="17">
        <f>'Input Data'!$H$43</f>
        <v>0</v>
      </c>
      <c r="N120" s="52" t="s">
        <v>23</v>
      </c>
      <c r="O120" s="17">
        <f>IF('Input Data'!$H$43&gt;0,$Q$96,0)</f>
        <v>0</v>
      </c>
      <c r="P120" s="72"/>
      <c r="Q120" s="696">
        <f>IF('Input Data'!$H$43&gt;0,IF('Input Data'!$D$34="N",(G120*I120*K120*M120/M121*O120),0),0)</f>
        <v>0</v>
      </c>
    </row>
    <row r="121" spans="1:17" x14ac:dyDescent="0.2">
      <c r="A121" s="1053"/>
      <c r="B121" s="1054"/>
      <c r="C121" s="1054"/>
      <c r="D121" s="1054"/>
      <c r="E121" s="346"/>
      <c r="F121" s="346"/>
      <c r="G121" s="346"/>
      <c r="H121" s="346"/>
      <c r="I121" s="71"/>
      <c r="J121" s="60"/>
      <c r="K121" s="59"/>
      <c r="L121" s="72"/>
      <c r="M121" s="232">
        <f>IF('Input Data'!$H$43&gt;0,'Input Data'!$H$45,0)</f>
        <v>0</v>
      </c>
      <c r="N121" s="73"/>
      <c r="O121" s="72"/>
      <c r="P121" s="72"/>
      <c r="Q121" s="683"/>
    </row>
    <row r="122" spans="1:17" x14ac:dyDescent="0.2">
      <c r="A122" s="4"/>
      <c r="B122" s="346"/>
      <c r="C122" s="346"/>
      <c r="D122" s="346"/>
      <c r="E122" s="75"/>
      <c r="F122" s="346"/>
      <c r="G122" s="346"/>
      <c r="H122" s="346"/>
      <c r="I122" s="71"/>
      <c r="J122" s="60"/>
      <c r="K122" s="59"/>
      <c r="L122" s="72"/>
      <c r="M122" s="72"/>
      <c r="N122" s="73"/>
      <c r="O122" s="72"/>
      <c r="P122" s="72"/>
      <c r="Q122" s="683"/>
    </row>
    <row r="123" spans="1:17" x14ac:dyDescent="0.2">
      <c r="A123" s="1051" t="s">
        <v>146</v>
      </c>
      <c r="B123" s="1052"/>
      <c r="C123" s="1052"/>
      <c r="D123" s="1052"/>
      <c r="E123" s="75">
        <f>IF('Input Data'!$H$44&gt;0,1.25,0)</f>
        <v>0</v>
      </c>
      <c r="F123" s="23" t="s">
        <v>1</v>
      </c>
      <c r="G123" s="75">
        <f>IF('Input Data'!$H$44&gt;0,0.25,0)</f>
        <v>0</v>
      </c>
      <c r="H123" s="23" t="s">
        <v>1</v>
      </c>
      <c r="I123" s="71">
        <f>IF('Input Data'!$H$44&gt;0,1.25,0)</f>
        <v>0</v>
      </c>
      <c r="J123" s="23" t="s">
        <v>1</v>
      </c>
      <c r="K123" s="837">
        <f>IF('Input Data'!$F$32=1,0.05,IF('Input Data'!$F$32=2,Scales!$L$5,IF('Input Data'!$F$32=3,Scales!$L$6,IF('Input Data'!$F$32=4,Scales!$L$7,0.7))))</f>
        <v>0.05</v>
      </c>
      <c r="L123" s="54" t="s">
        <v>2</v>
      </c>
      <c r="M123" s="17">
        <f>'Input Data'!$H$44</f>
        <v>0</v>
      </c>
      <c r="N123" s="23" t="s">
        <v>1</v>
      </c>
      <c r="O123" s="17">
        <f>IF('Input Data'!$H$44&gt;0,$Q$96,0)</f>
        <v>0</v>
      </c>
      <c r="P123" s="72"/>
      <c r="Q123" s="696">
        <f>IF('Input Data'!$H$44&gt;0,IF('Input Data'!$D$34="N",(E123*G123*I123*K123*M123/M124*O123),0),0)</f>
        <v>0</v>
      </c>
    </row>
    <row r="124" spans="1:17" x14ac:dyDescent="0.2">
      <c r="A124" s="1053"/>
      <c r="B124" s="1054"/>
      <c r="C124" s="1054"/>
      <c r="D124" s="1054"/>
      <c r="E124" s="346"/>
      <c r="F124" s="346"/>
      <c r="G124" s="346"/>
      <c r="H124" s="346"/>
      <c r="I124" s="352"/>
      <c r="J124" s="60"/>
      <c r="K124" s="59"/>
      <c r="L124" s="72"/>
      <c r="M124" s="232">
        <f>IF('Input Data'!$H$44&gt;0,'Input Data'!$H$45,0)</f>
        <v>0</v>
      </c>
      <c r="N124" s="73"/>
      <c r="O124" s="72"/>
      <c r="P124" s="72"/>
      <c r="Q124" s="683"/>
    </row>
    <row r="125" spans="1:17" ht="15.75" thickBot="1" x14ac:dyDescent="0.25">
      <c r="A125" s="374"/>
      <c r="B125" s="33"/>
      <c r="C125" s="33"/>
      <c r="D125" s="33"/>
      <c r="E125" s="33"/>
      <c r="F125" s="33"/>
      <c r="G125" s="33"/>
      <c r="H125" s="33"/>
      <c r="I125" s="375"/>
      <c r="J125" s="376"/>
      <c r="K125" s="377"/>
      <c r="L125" s="78"/>
      <c r="M125" s="78"/>
      <c r="N125" s="378"/>
      <c r="O125" s="78"/>
      <c r="P125" s="78"/>
      <c r="Q125" s="697"/>
    </row>
    <row r="126" spans="1:17" ht="16.5" thickTop="1" thickBot="1" x14ac:dyDescent="0.25">
      <c r="A126" s="76"/>
      <c r="B126" s="32"/>
      <c r="C126" s="32"/>
      <c r="D126" s="32"/>
      <c r="E126" s="32"/>
      <c r="F126" s="32"/>
      <c r="G126" s="77"/>
      <c r="H126" s="32"/>
      <c r="I126" s="32"/>
      <c r="J126" s="32"/>
      <c r="K126" s="78"/>
      <c r="L126" s="78"/>
      <c r="M126" s="77"/>
      <c r="N126" s="77"/>
      <c r="O126" s="343" t="s">
        <v>264</v>
      </c>
      <c r="P126" s="77"/>
      <c r="Q126" s="698">
        <f>SUM(Q102:Q124)</f>
        <v>0</v>
      </c>
    </row>
    <row r="127" spans="1:17" ht="18.75" thickTop="1" x14ac:dyDescent="0.2">
      <c r="A127" s="7" t="s">
        <v>261</v>
      </c>
      <c r="B127" s="8"/>
      <c r="C127" s="8"/>
      <c r="D127" s="8"/>
      <c r="E127" s="8"/>
      <c r="F127" s="8"/>
      <c r="G127" s="8"/>
      <c r="H127" s="8"/>
      <c r="I127" s="8"/>
      <c r="J127" s="8"/>
      <c r="K127" s="8"/>
      <c r="L127" s="8"/>
      <c r="M127" s="8"/>
      <c r="N127" s="60"/>
      <c r="O127" s="79"/>
      <c r="P127" s="8"/>
      <c r="Q127" s="683"/>
    </row>
    <row r="128" spans="1:17" x14ac:dyDescent="0.2">
      <c r="A128" s="1066" t="s">
        <v>148</v>
      </c>
      <c r="B128" s="995"/>
      <c r="C128" s="995"/>
      <c r="D128" s="995"/>
      <c r="E128" s="352"/>
      <c r="F128" s="23"/>
      <c r="G128" s="23"/>
      <c r="H128" s="23"/>
      <c r="I128" s="12"/>
      <c r="J128" s="12"/>
      <c r="K128" s="59">
        <f>IF('Input Data'!$F$32&lt;5,0,IF('Input Data'!$F$32=5,0.25,IF('Input Data'!$F$32=6,0.3)))</f>
        <v>0</v>
      </c>
      <c r="L128" s="26" t="s">
        <v>2</v>
      </c>
      <c r="M128" s="342">
        <f>'Input Data'!H49</f>
        <v>0</v>
      </c>
      <c r="N128" s="52" t="s">
        <v>23</v>
      </c>
      <c r="O128" s="80">
        <f>IF('Input Data'!$F$32&gt;4,IF('Input Data'!$H$49&gt;0,$Q$96,0),0)</f>
        <v>0</v>
      </c>
      <c r="P128" s="17"/>
      <c r="Q128" s="696">
        <f>IF('Input Data'!$H$49&gt;0,(K128*M128/M129*O128),0)</f>
        <v>0</v>
      </c>
    </row>
    <row r="129" spans="1:17" x14ac:dyDescent="0.2">
      <c r="A129" s="994"/>
      <c r="B129" s="995"/>
      <c r="C129" s="995"/>
      <c r="D129" s="995"/>
      <c r="E129" s="352"/>
      <c r="F129" s="56"/>
      <c r="G129" s="56"/>
      <c r="H129" s="56"/>
      <c r="I129" s="12"/>
      <c r="J129" s="12"/>
      <c r="K129" s="59"/>
      <c r="L129" s="15"/>
      <c r="M129" s="57">
        <f>IF('Input Data'!$H$49&gt;0,IF('Input Data'!$F$32&gt;4,'Input Data'!$H$45,0),0)</f>
        <v>0</v>
      </c>
      <c r="N129" s="52"/>
      <c r="O129" s="17"/>
      <c r="P129" s="17"/>
      <c r="Q129" s="696"/>
    </row>
    <row r="130" spans="1:17" x14ac:dyDescent="0.2">
      <c r="A130" s="397"/>
      <c r="B130" s="396"/>
      <c r="C130" s="396"/>
      <c r="D130" s="396"/>
      <c r="E130" s="352"/>
      <c r="F130" s="56"/>
      <c r="G130" s="56"/>
      <c r="H130" s="56"/>
      <c r="I130" s="12"/>
      <c r="J130" s="12"/>
      <c r="K130" s="59"/>
      <c r="L130" s="15"/>
      <c r="M130" s="57"/>
      <c r="N130" s="52"/>
      <c r="O130" s="17"/>
      <c r="P130" s="17"/>
      <c r="Q130" s="696"/>
    </row>
    <row r="131" spans="1:17" x14ac:dyDescent="0.2">
      <c r="A131" s="1067" t="s">
        <v>240</v>
      </c>
      <c r="B131" s="995"/>
      <c r="C131" s="995"/>
      <c r="D131" s="995"/>
      <c r="E131" s="315"/>
      <c r="F131" s="385"/>
      <c r="G131" s="385"/>
      <c r="H131" s="385"/>
      <c r="I131" s="71">
        <f>IF('Input Data'!$H$50&gt;0,1.25,0)</f>
        <v>0</v>
      </c>
      <c r="J131" s="12"/>
      <c r="K131" s="59">
        <f>IF('Input Data'!$F$32&lt;5,0,IF('Input Data'!$F$32=5,0.25,IF('Input Data'!$F$32=6,0.3)))</f>
        <v>0</v>
      </c>
      <c r="L131" s="26" t="s">
        <v>2</v>
      </c>
      <c r="M131" s="233">
        <f>'Input Data'!$H$50</f>
        <v>0</v>
      </c>
      <c r="N131" s="52"/>
      <c r="O131" s="80">
        <f>IF('Input Data'!$F$32&gt;4,IF('Input Data'!$H$50&gt;0,$Q$96,0),0)</f>
        <v>0</v>
      </c>
      <c r="P131" s="17"/>
      <c r="Q131" s="696">
        <f>IF('Input Data'!$H$50&gt;0,(I131*K131*M131/M132*O131),0)</f>
        <v>0</v>
      </c>
    </row>
    <row r="132" spans="1:17" x14ac:dyDescent="0.2">
      <c r="A132" s="994"/>
      <c r="B132" s="995"/>
      <c r="C132" s="995"/>
      <c r="D132" s="995"/>
      <c r="E132" s="322"/>
      <c r="F132" s="322"/>
      <c r="G132" s="322"/>
      <c r="H132" s="322"/>
      <c r="I132" s="12"/>
      <c r="J132" s="12"/>
      <c r="K132" s="24"/>
      <c r="L132" s="8"/>
      <c r="M132" s="57">
        <f>IF('Input Data'!$H$50&gt;0,IF('Input Data'!$F$32&gt;4,'Input Data'!$H$45,0),0)</f>
        <v>0</v>
      </c>
      <c r="N132" s="52"/>
      <c r="O132" s="17"/>
      <c r="P132" s="17"/>
      <c r="Q132" s="696"/>
    </row>
    <row r="133" spans="1:17" x14ac:dyDescent="0.2">
      <c r="A133" s="55"/>
      <c r="B133" s="12"/>
      <c r="C133" s="15"/>
      <c r="D133" s="56"/>
      <c r="E133" s="56"/>
      <c r="F133" s="56"/>
      <c r="G133" s="56"/>
      <c r="H133" s="56"/>
      <c r="I133" s="12"/>
      <c r="J133" s="12"/>
      <c r="K133" s="59"/>
      <c r="L133" s="15"/>
      <c r="M133" s="57"/>
      <c r="N133" s="52"/>
      <c r="O133" s="17"/>
      <c r="P133" s="17"/>
      <c r="Q133" s="696"/>
    </row>
    <row r="134" spans="1:17" x14ac:dyDescent="0.2">
      <c r="A134" s="1056" t="s">
        <v>142</v>
      </c>
      <c r="B134" s="1057"/>
      <c r="C134" s="995"/>
      <c r="D134" s="995"/>
      <c r="E134" s="23"/>
      <c r="F134" s="23"/>
      <c r="G134" s="23"/>
      <c r="H134" s="23"/>
      <c r="I134" s="71">
        <f>IF('Input Data'!$H$51&gt;0,1.25,0)</f>
        <v>0</v>
      </c>
      <c r="J134" s="23" t="s">
        <v>1</v>
      </c>
      <c r="K134" s="59">
        <f>IF('Input Data'!$F$32&lt;5,0,IF('Input Data'!$F$32=5,0.25,IF('Input Data'!$F$32=6,0.3)))</f>
        <v>0</v>
      </c>
      <c r="L134" s="26" t="s">
        <v>2</v>
      </c>
      <c r="M134" s="233">
        <f>'Input Data'!$H$51</f>
        <v>0</v>
      </c>
      <c r="N134" s="52" t="s">
        <v>23</v>
      </c>
      <c r="O134" s="80">
        <f>IF('Input Data'!$F$32&gt;4,IF('Input Data'!$H$51&gt;0,$Q$96,0),0)</f>
        <v>0</v>
      </c>
      <c r="P134" s="54"/>
      <c r="Q134" s="696">
        <f>IF('Input Data'!$H$51&gt;0,(I134*K134*M134/M135*O134),0)</f>
        <v>0</v>
      </c>
    </row>
    <row r="135" spans="1:17" x14ac:dyDescent="0.2">
      <c r="A135" s="1058"/>
      <c r="B135" s="1023"/>
      <c r="C135" s="1023"/>
      <c r="D135" s="1023"/>
      <c r="E135" s="60"/>
      <c r="F135" s="60"/>
      <c r="G135" s="60"/>
      <c r="H135" s="60"/>
      <c r="I135" s="12"/>
      <c r="J135" s="60"/>
      <c r="K135" s="24"/>
      <c r="L135" s="8"/>
      <c r="M135" s="57">
        <f>IF('Input Data'!$H$51&gt;0,IF('Input Data'!$F$32&gt;4,'Input Data'!$H$45,0),0)</f>
        <v>0</v>
      </c>
      <c r="N135" s="73"/>
      <c r="O135" s="72"/>
      <c r="P135" s="72"/>
      <c r="Q135" s="683"/>
    </row>
    <row r="136" spans="1:17" x14ac:dyDescent="0.2">
      <c r="A136" s="13"/>
      <c r="B136" s="8"/>
      <c r="C136" s="12"/>
      <c r="D136" s="12"/>
      <c r="E136" s="60"/>
      <c r="F136" s="60"/>
      <c r="G136" s="60"/>
      <c r="H136" s="60"/>
      <c r="I136" s="12"/>
      <c r="J136" s="60"/>
      <c r="K136" s="352"/>
      <c r="L136" s="352"/>
      <c r="M136" s="352"/>
      <c r="N136" s="52"/>
      <c r="O136" s="72"/>
      <c r="P136" s="72"/>
      <c r="Q136" s="683"/>
    </row>
    <row r="137" spans="1:17" x14ac:dyDescent="0.2">
      <c r="A137" s="1051" t="s">
        <v>144</v>
      </c>
      <c r="B137" s="1052"/>
      <c r="C137" s="1052"/>
      <c r="D137" s="1052"/>
      <c r="E137" s="352"/>
      <c r="F137" s="352"/>
      <c r="G137" s="75">
        <f>IF('Input Data'!$H$52&gt;0,1.25,0)</f>
        <v>0</v>
      </c>
      <c r="H137" s="23" t="s">
        <v>1</v>
      </c>
      <c r="I137" s="71">
        <f>IF('Input Data'!$H$52&gt;0,1.25,0)</f>
        <v>0</v>
      </c>
      <c r="J137" s="23" t="s">
        <v>1</v>
      </c>
      <c r="K137" s="59">
        <f>IF('Input Data'!$F$32&lt;5,0,IF('Input Data'!$F$32=5,0.25,IF('Input Data'!$F$32=6,0.3)))</f>
        <v>0</v>
      </c>
      <c r="L137" s="54" t="s">
        <v>2</v>
      </c>
      <c r="M137" s="233">
        <f>'Input Data'!$H$52</f>
        <v>0</v>
      </c>
      <c r="N137" s="398" t="s">
        <v>23</v>
      </c>
      <c r="O137" s="80">
        <f>IF('Input Data'!$F$32&gt;4,IF('Input Data'!$H$52&gt;0,$Q$96,0),0)</f>
        <v>0</v>
      </c>
      <c r="P137" s="54"/>
      <c r="Q137" s="696">
        <f>IF('Input Data'!$H$52&gt;0,(G137*I137*K137*M137/M138*O137),0)</f>
        <v>0</v>
      </c>
    </row>
    <row r="138" spans="1:17" x14ac:dyDescent="0.2">
      <c r="A138" s="1053"/>
      <c r="B138" s="1054"/>
      <c r="C138" s="1054"/>
      <c r="D138" s="1054"/>
      <c r="E138" s="352"/>
      <c r="F138" s="352"/>
      <c r="G138" s="352"/>
      <c r="H138" s="352"/>
      <c r="I138" s="352"/>
      <c r="J138" s="352"/>
      <c r="K138" s="352"/>
      <c r="L138" s="352"/>
      <c r="M138" s="57">
        <f>IF('Input Data'!$H$52&gt;0,IF('Input Data'!$F$32&gt;4,'Input Data'!$H$45,0),0)</f>
        <v>0</v>
      </c>
      <c r="N138" s="352"/>
      <c r="O138" s="352"/>
      <c r="P138" s="352"/>
      <c r="Q138" s="678"/>
    </row>
    <row r="139" spans="1:17" ht="15.75" thickBot="1" x14ac:dyDescent="0.25">
      <c r="A139" s="397"/>
      <c r="B139" s="396"/>
      <c r="C139" s="396"/>
      <c r="D139" s="60"/>
      <c r="E139" s="60"/>
      <c r="F139" s="60"/>
      <c r="G139" s="60"/>
      <c r="H139" s="60"/>
      <c r="I139" s="12"/>
      <c r="J139" s="12"/>
      <c r="K139" s="24"/>
      <c r="L139" s="8"/>
      <c r="M139" s="57"/>
      <c r="N139" s="73"/>
      <c r="O139" s="72"/>
      <c r="P139" s="72"/>
      <c r="Q139" s="699"/>
    </row>
    <row r="140" spans="1:17" ht="17.25" thickTop="1" thickBot="1" x14ac:dyDescent="0.25">
      <c r="A140" s="81"/>
      <c r="B140" s="38"/>
      <c r="C140" s="38"/>
      <c r="D140" s="38"/>
      <c r="E140" s="38"/>
      <c r="F140" s="38"/>
      <c r="G140" s="82"/>
      <c r="H140" s="38"/>
      <c r="I140" s="389"/>
      <c r="J140" s="38"/>
      <c r="K140" s="81"/>
      <c r="L140" s="38"/>
      <c r="M140" s="38"/>
      <c r="N140" s="38"/>
      <c r="O140" s="344" t="s">
        <v>265</v>
      </c>
      <c r="P140" s="38"/>
      <c r="Q140" s="700">
        <f>SUM(Q128:Q139)</f>
        <v>0</v>
      </c>
    </row>
    <row r="141"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80">
    <mergeCell ref="P7:Q7"/>
    <mergeCell ref="B8:J8"/>
    <mergeCell ref="M8:O8"/>
    <mergeCell ref="K8:L8"/>
    <mergeCell ref="G2:K2"/>
    <mergeCell ref="P4:Q4"/>
    <mergeCell ref="H5:J5"/>
    <mergeCell ref="B6:Q6"/>
    <mergeCell ref="B1:C2"/>
    <mergeCell ref="M9:O9"/>
    <mergeCell ref="O11:Q11"/>
    <mergeCell ref="B9:J9"/>
    <mergeCell ref="B10:J10"/>
    <mergeCell ref="K9:L9"/>
    <mergeCell ref="P13:Q13"/>
    <mergeCell ref="B13:N13"/>
    <mergeCell ref="B11:I11"/>
    <mergeCell ref="A114:D115"/>
    <mergeCell ref="F90:H90"/>
    <mergeCell ref="I73:O73"/>
    <mergeCell ref="I71:J71"/>
    <mergeCell ref="L22:P22"/>
    <mergeCell ref="O89:P89"/>
    <mergeCell ref="K89:L89"/>
    <mergeCell ref="K90:L90"/>
    <mergeCell ref="B85:Q86"/>
    <mergeCell ref="B14:O14"/>
    <mergeCell ref="B15:O15"/>
    <mergeCell ref="L21:P21"/>
    <mergeCell ref="A102:E103"/>
    <mergeCell ref="A137:D138"/>
    <mergeCell ref="A120:D121"/>
    <mergeCell ref="A134:D135"/>
    <mergeCell ref="A128:D129"/>
    <mergeCell ref="A131:D132"/>
    <mergeCell ref="O20:Q20"/>
    <mergeCell ref="L17:M17"/>
    <mergeCell ref="L18:M18"/>
    <mergeCell ref="A20:B20"/>
    <mergeCell ref="A123:D124"/>
    <mergeCell ref="A117:D118"/>
    <mergeCell ref="L20:M20"/>
    <mergeCell ref="A105:D106"/>
    <mergeCell ref="A108:D109"/>
    <mergeCell ref="A111:D112"/>
    <mergeCell ref="M89:N89"/>
    <mergeCell ref="I70:O70"/>
    <mergeCell ref="I92:J92"/>
    <mergeCell ref="I93:J93"/>
    <mergeCell ref="C21:K21"/>
    <mergeCell ref="C17:I17"/>
    <mergeCell ref="B19:I19"/>
    <mergeCell ref="C20:I20"/>
    <mergeCell ref="C89:E89"/>
    <mergeCell ref="C90:E90"/>
    <mergeCell ref="C91:E91"/>
    <mergeCell ref="C92:E92"/>
    <mergeCell ref="F93:H93"/>
    <mergeCell ref="F92:H92"/>
    <mergeCell ref="F91:H91"/>
    <mergeCell ref="I89:J89"/>
    <mergeCell ref="I90:J90"/>
    <mergeCell ref="I91:J91"/>
    <mergeCell ref="F89:H89"/>
    <mergeCell ref="A16:B16"/>
    <mergeCell ref="A17:B17"/>
    <mergeCell ref="L19:M19"/>
    <mergeCell ref="O93:P93"/>
    <mergeCell ref="O92:P92"/>
    <mergeCell ref="O91:P91"/>
    <mergeCell ref="O90:P90"/>
    <mergeCell ref="K91:L91"/>
    <mergeCell ref="M90:N90"/>
    <mergeCell ref="M91:N91"/>
    <mergeCell ref="K93:L93"/>
    <mergeCell ref="M93:N93"/>
    <mergeCell ref="M92:N92"/>
    <mergeCell ref="K92:L92"/>
    <mergeCell ref="C16:I16"/>
    <mergeCell ref="C93:E93"/>
  </mergeCells>
  <phoneticPr fontId="49" type="noConversion"/>
  <conditionalFormatting sqref="Q93 O93 M93 B93:F93 I93:K93">
    <cfRule type="expression" dxfId="0" priority="1" stopIfTrue="1">
      <formula>B93&lt;B92</formula>
    </cfRule>
  </conditionalFormatting>
  <printOptions horizontalCentered="1"/>
  <pageMargins left="0.35433070866141736" right="0.35433070866141736" top="0.59055118110236227" bottom="0.59055118110236227" header="0.47244094488188981" footer="0.55118110236220474"/>
  <pageSetup paperSize="9" scale="53" orientation="portrait" horizontalDpi="300" verticalDpi="300" r:id="rId2"/>
  <headerFooter alignWithMargins="0">
    <oddFooter>&amp;L&amp;"Arial,Regular"&amp;9&amp;F: 
&amp;A&amp;C&amp;"Arial,Regular"&amp;P&amp;R&amp;"Arial,Regular"&amp;9&amp;D</oddFooter>
  </headerFooter>
  <rowBreaks count="1" manualBreakCount="1">
    <brk id="93" max="1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9"/>
  <sheetViews>
    <sheetView zoomScale="75" workbookViewId="0">
      <selection activeCell="C11" sqref="C11"/>
    </sheetView>
  </sheetViews>
  <sheetFormatPr defaultRowHeight="15" x14ac:dyDescent="0.2"/>
  <cols>
    <col min="1" max="1" width="3.109375" customWidth="1"/>
    <col min="2" max="2" width="14.109375" customWidth="1"/>
    <col min="3" max="3" width="13.44140625" customWidth="1"/>
    <col min="4" max="5" width="10.6640625" customWidth="1"/>
    <col min="6" max="6" width="2.5546875" customWidth="1"/>
    <col min="7" max="7" width="6.21875" customWidth="1"/>
    <col min="8" max="8" width="16.77734375" customWidth="1"/>
    <col min="10" max="10" width="3" customWidth="1"/>
    <col min="11" max="11" width="8.44140625" customWidth="1"/>
    <col min="12" max="12" width="7.5546875" customWidth="1"/>
  </cols>
  <sheetData>
    <row r="1" spans="1:12" ht="20.25" x14ac:dyDescent="0.3">
      <c r="A1" s="3"/>
      <c r="B1" s="341" t="s">
        <v>259</v>
      </c>
    </row>
    <row r="2" spans="1:12" ht="33" customHeight="1" thickBot="1" x14ac:dyDescent="0.3">
      <c r="A2" s="3"/>
      <c r="B2" s="289" t="s">
        <v>235</v>
      </c>
      <c r="C2" s="1108" t="s">
        <v>127</v>
      </c>
      <c r="D2" s="1109"/>
      <c r="E2" s="1109"/>
      <c r="G2" s="848" t="s">
        <v>379</v>
      </c>
    </row>
    <row r="3" spans="1:12" ht="25.5" x14ac:dyDescent="0.2">
      <c r="A3" s="3"/>
      <c r="B3" s="290">
        <v>0</v>
      </c>
      <c r="C3" s="317">
        <v>470000</v>
      </c>
      <c r="D3" s="318">
        <v>0</v>
      </c>
      <c r="E3" s="579">
        <v>0.125</v>
      </c>
      <c r="G3" s="826" t="s">
        <v>368</v>
      </c>
      <c r="H3" s="826" t="s">
        <v>369</v>
      </c>
      <c r="I3" s="827" t="s">
        <v>370</v>
      </c>
      <c r="J3" s="828"/>
      <c r="K3" s="829" t="s">
        <v>371</v>
      </c>
      <c r="L3" s="830" t="s">
        <v>372</v>
      </c>
    </row>
    <row r="4" spans="1:12" x14ac:dyDescent="0.2">
      <c r="A4" s="3"/>
      <c r="B4" s="319">
        <v>470000</v>
      </c>
      <c r="C4" s="316">
        <v>1175000</v>
      </c>
      <c r="D4" s="316">
        <v>58750</v>
      </c>
      <c r="E4" s="580">
        <v>0.125</v>
      </c>
      <c r="G4" s="831" t="s">
        <v>373</v>
      </c>
      <c r="H4" s="832" t="s">
        <v>362</v>
      </c>
      <c r="I4" s="833">
        <v>0.05</v>
      </c>
      <c r="J4" s="831" t="s">
        <v>23</v>
      </c>
      <c r="K4" s="834">
        <v>1</v>
      </c>
      <c r="L4" s="835">
        <v>0.05</v>
      </c>
    </row>
    <row r="5" spans="1:12" ht="25.5" x14ac:dyDescent="0.2">
      <c r="A5" s="3"/>
      <c r="B5" s="319">
        <v>1175000</v>
      </c>
      <c r="C5" s="316">
        <v>5850000</v>
      </c>
      <c r="D5" s="316">
        <v>146875</v>
      </c>
      <c r="E5" s="581">
        <v>0.1</v>
      </c>
      <c r="G5" s="831" t="s">
        <v>374</v>
      </c>
      <c r="H5" s="832" t="s">
        <v>363</v>
      </c>
      <c r="I5" s="833">
        <f>IF('Input Data'!$F$32&lt;2,0,20%)</f>
        <v>0</v>
      </c>
      <c r="J5" s="831" t="s">
        <v>23</v>
      </c>
      <c r="K5" s="834">
        <f>IF('Input Data'!$F$32=2,'Input Data'!$D$33,1)</f>
        <v>1</v>
      </c>
      <c r="L5" s="835">
        <f>I5*K5+L4</f>
        <v>0.05</v>
      </c>
    </row>
    <row r="6" spans="1:12" x14ac:dyDescent="0.2">
      <c r="A6" s="3"/>
      <c r="B6" s="319">
        <v>5850000</v>
      </c>
      <c r="C6" s="316">
        <v>11750000</v>
      </c>
      <c r="D6" s="316">
        <v>614375</v>
      </c>
      <c r="E6" s="581">
        <v>0.09</v>
      </c>
      <c r="G6" s="831" t="s">
        <v>375</v>
      </c>
      <c r="H6" s="832" t="s">
        <v>376</v>
      </c>
      <c r="I6" s="833">
        <f>IF('Input Data'!$F$32&lt;3,0,30%)</f>
        <v>0</v>
      </c>
      <c r="J6" s="831" t="s">
        <v>23</v>
      </c>
      <c r="K6" s="834">
        <f>IF('Input Data'!$F$32=3,'Input Data'!$D$33,1)</f>
        <v>1</v>
      </c>
      <c r="L6" s="835">
        <f>I6*K6+L5</f>
        <v>0.05</v>
      </c>
    </row>
    <row r="7" spans="1:12" ht="20.100000000000001" customHeight="1" x14ac:dyDescent="0.2">
      <c r="A7" s="3"/>
      <c r="B7" s="319">
        <v>11750000</v>
      </c>
      <c r="C7" s="316">
        <v>29400000</v>
      </c>
      <c r="D7" s="316">
        <v>1145375</v>
      </c>
      <c r="E7" s="581">
        <v>0.08</v>
      </c>
      <c r="G7" s="831" t="s">
        <v>377</v>
      </c>
      <c r="H7" s="832" t="s">
        <v>365</v>
      </c>
      <c r="I7" s="833">
        <f>IF('Input Data'!$F$32&lt;4,0,15%)</f>
        <v>0</v>
      </c>
      <c r="J7" s="831" t="s">
        <v>23</v>
      </c>
      <c r="K7" s="834">
        <f>IF('Input Data'!$F$32=4,'Input Data'!$D$33,1)</f>
        <v>1</v>
      </c>
      <c r="L7" s="835">
        <f>I7*K7+L6</f>
        <v>0.05</v>
      </c>
    </row>
    <row r="8" spans="1:12" ht="20.100000000000001" customHeight="1" x14ac:dyDescent="0.2">
      <c r="A8" s="3"/>
      <c r="B8" s="319">
        <v>29400000</v>
      </c>
      <c r="C8" s="316">
        <v>58800000</v>
      </c>
      <c r="D8" s="316">
        <v>2557375</v>
      </c>
      <c r="E8" s="313">
        <v>7.0000000000000007E-2</v>
      </c>
    </row>
    <row r="9" spans="1:12" ht="20.100000000000001" customHeight="1" thickBot="1" x14ac:dyDescent="0.25">
      <c r="A9" s="3"/>
      <c r="B9" s="319">
        <v>58800000</v>
      </c>
      <c r="C9" s="316">
        <v>352750000</v>
      </c>
      <c r="D9" s="316">
        <v>4615375</v>
      </c>
      <c r="E9" s="313">
        <v>7.0000000000000007E-2</v>
      </c>
    </row>
    <row r="10" spans="1:12" ht="16.5" thickTop="1" thickBot="1" x14ac:dyDescent="0.25">
      <c r="A10" s="3"/>
      <c r="B10" s="320">
        <v>352750000</v>
      </c>
      <c r="C10" s="321">
        <v>1000000000</v>
      </c>
      <c r="D10" s="321">
        <v>25191875</v>
      </c>
      <c r="E10" s="314">
        <v>7.0000000000000007E-2</v>
      </c>
      <c r="H10" s="850" t="s">
        <v>362</v>
      </c>
      <c r="I10" s="851">
        <v>5</v>
      </c>
    </row>
    <row r="11" spans="1:12" ht="25.5" x14ac:dyDescent="0.2">
      <c r="A11" s="3"/>
      <c r="H11" s="852" t="s">
        <v>363</v>
      </c>
      <c r="I11" s="853">
        <v>20</v>
      </c>
    </row>
    <row r="12" spans="1:12" x14ac:dyDescent="0.2">
      <c r="A12" s="3"/>
      <c r="H12" s="852" t="s">
        <v>364</v>
      </c>
      <c r="I12" s="853">
        <v>30</v>
      </c>
    </row>
    <row r="13" spans="1:12" ht="25.5" x14ac:dyDescent="0.2">
      <c r="A13" s="3"/>
      <c r="H13" s="852" t="s">
        <v>365</v>
      </c>
      <c r="I13" s="853">
        <v>15</v>
      </c>
    </row>
    <row r="14" spans="1:12" ht="25.5" x14ac:dyDescent="0.2">
      <c r="A14" s="3"/>
      <c r="H14" s="822" t="s">
        <v>366</v>
      </c>
      <c r="I14" s="823">
        <v>25</v>
      </c>
    </row>
    <row r="15" spans="1:12" ht="15.75" thickBot="1" x14ac:dyDescent="0.25">
      <c r="A15" s="3"/>
      <c r="H15" s="824" t="s">
        <v>367</v>
      </c>
      <c r="I15" s="825">
        <v>5</v>
      </c>
    </row>
    <row r="16" spans="1:12" ht="15" customHeight="1" thickTop="1" x14ac:dyDescent="0.2">
      <c r="A16" s="3"/>
    </row>
    <row r="17" spans="1:1" x14ac:dyDescent="0.2">
      <c r="A17" s="3"/>
    </row>
    <row r="18" spans="1:1" ht="15.75" customHeight="1" x14ac:dyDescent="0.2">
      <c r="A18" s="3"/>
    </row>
    <row r="19" spans="1:1" x14ac:dyDescent="0.2">
      <c r="A19" s="3"/>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1">
    <mergeCell ref="C2:E2"/>
  </mergeCells>
  <phoneticPr fontId="49" type="noConversion"/>
  <pageMargins left="0.75" right="0.75" top="1" bottom="1" header="0.5" footer="0.5"/>
  <pageSetup paperSize="9"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pageSetUpPr fitToPage="1"/>
  </sheetPr>
  <dimension ref="A1:N43"/>
  <sheetViews>
    <sheetView zoomScale="75" zoomScaleNormal="75" zoomScaleSheetLayoutView="75" workbookViewId="0">
      <selection activeCell="G24" sqref="G24"/>
    </sheetView>
  </sheetViews>
  <sheetFormatPr defaultRowHeight="15" x14ac:dyDescent="0.2"/>
  <cols>
    <col min="1" max="2" width="9.5546875" customWidth="1"/>
    <col min="3" max="3" width="12.6640625" customWidth="1"/>
    <col min="4" max="4" width="12.44140625" customWidth="1"/>
    <col min="5" max="5" width="10.77734375" customWidth="1"/>
    <col min="6" max="6" width="12.77734375" customWidth="1"/>
    <col min="7" max="7" width="3.21875" customWidth="1"/>
    <col min="8" max="9" width="9.5546875" customWidth="1"/>
    <col min="10" max="10" width="12.109375" customWidth="1"/>
    <col min="11" max="11" width="13.109375" customWidth="1"/>
    <col min="12" max="12" width="11.109375" customWidth="1"/>
    <col min="13" max="13" width="12.88671875" customWidth="1"/>
  </cols>
  <sheetData>
    <row r="1" spans="1:14" ht="18" x14ac:dyDescent="0.2">
      <c r="A1" s="866" t="s">
        <v>402</v>
      </c>
      <c r="B1" s="104"/>
      <c r="C1" s="105"/>
      <c r="D1" s="105"/>
      <c r="E1" s="120" t="s">
        <v>170</v>
      </c>
      <c r="F1" s="105"/>
      <c r="G1" s="105"/>
      <c r="H1" s="105"/>
      <c r="I1" s="105"/>
      <c r="J1" s="105"/>
      <c r="K1" s="105"/>
      <c r="L1" s="105"/>
      <c r="M1" s="105"/>
      <c r="N1" s="89"/>
    </row>
    <row r="2" spans="1:14" ht="16.5" thickBot="1" x14ac:dyDescent="0.25">
      <c r="A2" s="1110" t="s">
        <v>299</v>
      </c>
      <c r="B2" s="1110"/>
      <c r="C2" s="1110"/>
      <c r="D2" s="861">
        <f>'Input Data'!$D$29</f>
        <v>0</v>
      </c>
      <c r="E2" s="311" t="s">
        <v>253</v>
      </c>
      <c r="F2" s="506">
        <f>'Input Data'!$D$6</f>
        <v>0</v>
      </c>
      <c r="G2" s="106"/>
      <c r="H2" s="1111" t="s">
        <v>107</v>
      </c>
      <c r="I2" s="1111"/>
      <c r="J2" s="1112"/>
      <c r="K2" s="107" t="str">
        <f>IF('Input Data'!D17&gt;0,"Y","N")</f>
        <v>N</v>
      </c>
      <c r="L2" s="106"/>
      <c r="M2" s="106"/>
      <c r="N2" s="89"/>
    </row>
    <row r="3" spans="1:14" ht="16.5" thickTop="1" thickBot="1" x14ac:dyDescent="0.25">
      <c r="A3" s="108"/>
      <c r="B3" s="108"/>
      <c r="C3" s="106"/>
      <c r="D3" s="106"/>
      <c r="E3" s="106"/>
      <c r="F3" s="106"/>
      <c r="G3" s="106"/>
      <c r="H3" s="108"/>
      <c r="I3" s="108"/>
      <c r="J3" s="109"/>
      <c r="K3" s="106"/>
      <c r="L3" s="106"/>
      <c r="M3" s="110"/>
      <c r="N3" s="89"/>
    </row>
    <row r="4" spans="1:14" ht="52.5" thickTop="1" thickBot="1" x14ac:dyDescent="0.25">
      <c r="A4" s="111" t="s">
        <v>160</v>
      </c>
      <c r="B4" s="278" t="s">
        <v>9</v>
      </c>
      <c r="C4" s="631" t="s">
        <v>350</v>
      </c>
      <c r="D4" s="631" t="s">
        <v>351</v>
      </c>
      <c r="E4" s="112" t="s">
        <v>352</v>
      </c>
      <c r="F4" s="632" t="s">
        <v>353</v>
      </c>
      <c r="G4" s="113"/>
      <c r="H4" s="111" t="s">
        <v>160</v>
      </c>
      <c r="I4" s="278" t="s">
        <v>9</v>
      </c>
      <c r="J4" s="631" t="s">
        <v>350</v>
      </c>
      <c r="K4" s="631" t="s">
        <v>351</v>
      </c>
      <c r="L4" s="112" t="s">
        <v>352</v>
      </c>
      <c r="M4" s="632" t="s">
        <v>353</v>
      </c>
    </row>
    <row r="5" spans="1:14" ht="27" thickTop="1" thickBot="1" x14ac:dyDescent="0.25">
      <c r="A5" s="114" t="s">
        <v>161</v>
      </c>
      <c r="B5" s="281"/>
      <c r="C5" s="701">
        <v>0</v>
      </c>
      <c r="D5" s="702">
        <f>IF($K$2="Y",((C5-E5)/1.14),C5)</f>
        <v>0</v>
      </c>
      <c r="E5" s="701">
        <v>0</v>
      </c>
      <c r="F5" s="703">
        <f>SUM(D5:E5)</f>
        <v>0</v>
      </c>
      <c r="G5" s="106"/>
      <c r="H5" s="115" t="s">
        <v>162</v>
      </c>
      <c r="I5" s="280"/>
      <c r="J5" s="707">
        <f>C42</f>
        <v>0</v>
      </c>
      <c r="K5" s="708">
        <f>D42</f>
        <v>0</v>
      </c>
      <c r="L5" s="707">
        <f>E42</f>
        <v>0</v>
      </c>
      <c r="M5" s="709">
        <f>SUM(K5:L5)</f>
        <v>0</v>
      </c>
    </row>
    <row r="6" spans="1:14" x14ac:dyDescent="0.2">
      <c r="A6" s="116">
        <f t="shared" ref="A6:A41" si="0">A5+1</f>
        <v>2</v>
      </c>
      <c r="B6" s="282"/>
      <c r="C6" s="701">
        <v>0</v>
      </c>
      <c r="D6" s="702">
        <f t="shared" ref="D6:D41" si="1">IF($K$2="Y",((C6-E6)/1.14),C6)</f>
        <v>0</v>
      </c>
      <c r="E6" s="701">
        <v>0</v>
      </c>
      <c r="F6" s="703">
        <f t="shared" ref="F6:F41" si="2">SUM(D6:E6)</f>
        <v>0</v>
      </c>
      <c r="G6" s="106"/>
      <c r="H6" s="117" t="s">
        <v>163</v>
      </c>
      <c r="I6" s="281"/>
      <c r="J6" s="710">
        <v>0</v>
      </c>
      <c r="K6" s="702">
        <f t="shared" ref="K6:K41" si="3">IF($K$2="Y",((J6-L6)/1.14),J6)</f>
        <v>0</v>
      </c>
      <c r="L6" s="710">
        <v>0</v>
      </c>
      <c r="M6" s="711">
        <f t="shared" ref="M6:M41" si="4">SUM(K6:L6)</f>
        <v>0</v>
      </c>
    </row>
    <row r="7" spans="1:14" x14ac:dyDescent="0.2">
      <c r="A7" s="116">
        <f t="shared" si="0"/>
        <v>3</v>
      </c>
      <c r="B7" s="282"/>
      <c r="C7" s="701">
        <v>0</v>
      </c>
      <c r="D7" s="702">
        <f t="shared" si="1"/>
        <v>0</v>
      </c>
      <c r="E7" s="701">
        <v>0</v>
      </c>
      <c r="F7" s="703">
        <f t="shared" si="2"/>
        <v>0</v>
      </c>
      <c r="G7" s="106"/>
      <c r="H7" s="116">
        <f t="shared" ref="H7:H41" si="5">H6+1</f>
        <v>39</v>
      </c>
      <c r="I7" s="282"/>
      <c r="J7" s="701">
        <v>0</v>
      </c>
      <c r="K7" s="702">
        <f t="shared" si="3"/>
        <v>0</v>
      </c>
      <c r="L7" s="701">
        <v>0</v>
      </c>
      <c r="M7" s="703">
        <f t="shared" si="4"/>
        <v>0</v>
      </c>
    </row>
    <row r="8" spans="1:14" x14ac:dyDescent="0.2">
      <c r="A8" s="116">
        <f t="shared" si="0"/>
        <v>4</v>
      </c>
      <c r="B8" s="282"/>
      <c r="C8" s="701">
        <v>0</v>
      </c>
      <c r="D8" s="702">
        <f t="shared" si="1"/>
        <v>0</v>
      </c>
      <c r="E8" s="701">
        <v>0</v>
      </c>
      <c r="F8" s="703">
        <f t="shared" si="2"/>
        <v>0</v>
      </c>
      <c r="G8" s="106"/>
      <c r="H8" s="116">
        <f t="shared" si="5"/>
        <v>40</v>
      </c>
      <c r="I8" s="282"/>
      <c r="J8" s="701">
        <v>0</v>
      </c>
      <c r="K8" s="702">
        <f t="shared" si="3"/>
        <v>0</v>
      </c>
      <c r="L8" s="701">
        <v>0</v>
      </c>
      <c r="M8" s="703">
        <f t="shared" si="4"/>
        <v>0</v>
      </c>
    </row>
    <row r="9" spans="1:14" x14ac:dyDescent="0.2">
      <c r="A9" s="116">
        <f t="shared" si="0"/>
        <v>5</v>
      </c>
      <c r="B9" s="282"/>
      <c r="C9" s="701">
        <v>0</v>
      </c>
      <c r="D9" s="702">
        <f t="shared" si="1"/>
        <v>0</v>
      </c>
      <c r="E9" s="701">
        <v>0</v>
      </c>
      <c r="F9" s="703">
        <f t="shared" si="2"/>
        <v>0</v>
      </c>
      <c r="G9" s="106"/>
      <c r="H9" s="116">
        <f t="shared" si="5"/>
        <v>41</v>
      </c>
      <c r="I9" s="282"/>
      <c r="J9" s="701">
        <v>0</v>
      </c>
      <c r="K9" s="702">
        <f t="shared" si="3"/>
        <v>0</v>
      </c>
      <c r="L9" s="701">
        <v>0</v>
      </c>
      <c r="M9" s="703">
        <f t="shared" si="4"/>
        <v>0</v>
      </c>
    </row>
    <row r="10" spans="1:14" x14ac:dyDescent="0.2">
      <c r="A10" s="116">
        <f t="shared" si="0"/>
        <v>6</v>
      </c>
      <c r="B10" s="282"/>
      <c r="C10" s="701">
        <v>0</v>
      </c>
      <c r="D10" s="702">
        <f t="shared" si="1"/>
        <v>0</v>
      </c>
      <c r="E10" s="701">
        <v>0</v>
      </c>
      <c r="F10" s="703">
        <f t="shared" si="2"/>
        <v>0</v>
      </c>
      <c r="G10" s="106"/>
      <c r="H10" s="116">
        <f t="shared" si="5"/>
        <v>42</v>
      </c>
      <c r="I10" s="282"/>
      <c r="J10" s="701">
        <v>0</v>
      </c>
      <c r="K10" s="702">
        <f t="shared" si="3"/>
        <v>0</v>
      </c>
      <c r="L10" s="701">
        <v>0</v>
      </c>
      <c r="M10" s="703">
        <f t="shared" si="4"/>
        <v>0</v>
      </c>
    </row>
    <row r="11" spans="1:14" x14ac:dyDescent="0.2">
      <c r="A11" s="116">
        <f t="shared" si="0"/>
        <v>7</v>
      </c>
      <c r="B11" s="282"/>
      <c r="C11" s="701">
        <v>0</v>
      </c>
      <c r="D11" s="702">
        <f t="shared" si="1"/>
        <v>0</v>
      </c>
      <c r="E11" s="701">
        <v>0</v>
      </c>
      <c r="F11" s="703">
        <f t="shared" si="2"/>
        <v>0</v>
      </c>
      <c r="G11" s="106"/>
      <c r="H11" s="116">
        <f t="shared" si="5"/>
        <v>43</v>
      </c>
      <c r="I11" s="282"/>
      <c r="J11" s="701">
        <v>0</v>
      </c>
      <c r="K11" s="702">
        <f t="shared" si="3"/>
        <v>0</v>
      </c>
      <c r="L11" s="701">
        <v>0</v>
      </c>
      <c r="M11" s="703">
        <f t="shared" si="4"/>
        <v>0</v>
      </c>
    </row>
    <row r="12" spans="1:14" x14ac:dyDescent="0.2">
      <c r="A12" s="116">
        <f t="shared" si="0"/>
        <v>8</v>
      </c>
      <c r="B12" s="282"/>
      <c r="C12" s="701">
        <v>0</v>
      </c>
      <c r="D12" s="702">
        <f t="shared" si="1"/>
        <v>0</v>
      </c>
      <c r="E12" s="701">
        <v>0</v>
      </c>
      <c r="F12" s="703">
        <f t="shared" si="2"/>
        <v>0</v>
      </c>
      <c r="G12" s="106"/>
      <c r="H12" s="116">
        <f t="shared" si="5"/>
        <v>44</v>
      </c>
      <c r="I12" s="282"/>
      <c r="J12" s="701">
        <v>0</v>
      </c>
      <c r="K12" s="702">
        <f t="shared" si="3"/>
        <v>0</v>
      </c>
      <c r="L12" s="701">
        <v>0</v>
      </c>
      <c r="M12" s="703">
        <f t="shared" si="4"/>
        <v>0</v>
      </c>
    </row>
    <row r="13" spans="1:14" x14ac:dyDescent="0.2">
      <c r="A13" s="116">
        <f t="shared" si="0"/>
        <v>9</v>
      </c>
      <c r="B13" s="282"/>
      <c r="C13" s="701">
        <v>0</v>
      </c>
      <c r="D13" s="702">
        <f t="shared" si="1"/>
        <v>0</v>
      </c>
      <c r="E13" s="701">
        <v>0</v>
      </c>
      <c r="F13" s="703">
        <f t="shared" si="2"/>
        <v>0</v>
      </c>
      <c r="G13" s="106"/>
      <c r="H13" s="116">
        <f t="shared" si="5"/>
        <v>45</v>
      </c>
      <c r="I13" s="282"/>
      <c r="J13" s="701">
        <v>0</v>
      </c>
      <c r="K13" s="702">
        <f t="shared" si="3"/>
        <v>0</v>
      </c>
      <c r="L13" s="701">
        <v>0</v>
      </c>
      <c r="M13" s="703">
        <f t="shared" si="4"/>
        <v>0</v>
      </c>
    </row>
    <row r="14" spans="1:14" x14ac:dyDescent="0.2">
      <c r="A14" s="116">
        <f t="shared" si="0"/>
        <v>10</v>
      </c>
      <c r="B14" s="282"/>
      <c r="C14" s="701">
        <v>0</v>
      </c>
      <c r="D14" s="702">
        <f t="shared" si="1"/>
        <v>0</v>
      </c>
      <c r="E14" s="701">
        <v>0</v>
      </c>
      <c r="F14" s="703">
        <f t="shared" si="2"/>
        <v>0</v>
      </c>
      <c r="G14" s="106"/>
      <c r="H14" s="116">
        <f t="shared" si="5"/>
        <v>46</v>
      </c>
      <c r="I14" s="282"/>
      <c r="J14" s="701">
        <v>0</v>
      </c>
      <c r="K14" s="702">
        <f t="shared" si="3"/>
        <v>0</v>
      </c>
      <c r="L14" s="701">
        <v>0</v>
      </c>
      <c r="M14" s="703">
        <f t="shared" si="4"/>
        <v>0</v>
      </c>
    </row>
    <row r="15" spans="1:14" x14ac:dyDescent="0.2">
      <c r="A15" s="116">
        <f t="shared" si="0"/>
        <v>11</v>
      </c>
      <c r="B15" s="282"/>
      <c r="C15" s="701">
        <v>0</v>
      </c>
      <c r="D15" s="702">
        <f t="shared" si="1"/>
        <v>0</v>
      </c>
      <c r="E15" s="701">
        <v>0</v>
      </c>
      <c r="F15" s="703">
        <f t="shared" si="2"/>
        <v>0</v>
      </c>
      <c r="G15" s="106"/>
      <c r="H15" s="116">
        <f t="shared" si="5"/>
        <v>47</v>
      </c>
      <c r="I15" s="282"/>
      <c r="J15" s="701">
        <v>0</v>
      </c>
      <c r="K15" s="702">
        <f t="shared" si="3"/>
        <v>0</v>
      </c>
      <c r="L15" s="701">
        <v>0</v>
      </c>
      <c r="M15" s="703">
        <f t="shared" si="4"/>
        <v>0</v>
      </c>
    </row>
    <row r="16" spans="1:14" x14ac:dyDescent="0.2">
      <c r="A16" s="116">
        <f t="shared" si="0"/>
        <v>12</v>
      </c>
      <c r="B16" s="282"/>
      <c r="C16" s="701">
        <v>0</v>
      </c>
      <c r="D16" s="702">
        <f t="shared" si="1"/>
        <v>0</v>
      </c>
      <c r="E16" s="701">
        <v>0</v>
      </c>
      <c r="F16" s="703">
        <f t="shared" si="2"/>
        <v>0</v>
      </c>
      <c r="G16" s="106"/>
      <c r="H16" s="116">
        <f t="shared" si="5"/>
        <v>48</v>
      </c>
      <c r="I16" s="282"/>
      <c r="J16" s="701">
        <v>0</v>
      </c>
      <c r="K16" s="702">
        <f t="shared" si="3"/>
        <v>0</v>
      </c>
      <c r="L16" s="701">
        <v>0</v>
      </c>
      <c r="M16" s="703">
        <f t="shared" si="4"/>
        <v>0</v>
      </c>
    </row>
    <row r="17" spans="1:13" x14ac:dyDescent="0.2">
      <c r="A17" s="116">
        <f t="shared" si="0"/>
        <v>13</v>
      </c>
      <c r="B17" s="282"/>
      <c r="C17" s="701">
        <v>0</v>
      </c>
      <c r="D17" s="702">
        <f t="shared" si="1"/>
        <v>0</v>
      </c>
      <c r="E17" s="701">
        <v>0</v>
      </c>
      <c r="F17" s="703">
        <f t="shared" si="2"/>
        <v>0</v>
      </c>
      <c r="G17" s="106"/>
      <c r="H17" s="116">
        <f t="shared" si="5"/>
        <v>49</v>
      </c>
      <c r="I17" s="282"/>
      <c r="J17" s="701">
        <v>0</v>
      </c>
      <c r="K17" s="702">
        <f t="shared" si="3"/>
        <v>0</v>
      </c>
      <c r="L17" s="701">
        <v>0</v>
      </c>
      <c r="M17" s="703">
        <f t="shared" si="4"/>
        <v>0</v>
      </c>
    </row>
    <row r="18" spans="1:13" x14ac:dyDescent="0.2">
      <c r="A18" s="116">
        <f t="shared" si="0"/>
        <v>14</v>
      </c>
      <c r="B18" s="282"/>
      <c r="C18" s="701">
        <v>0</v>
      </c>
      <c r="D18" s="702">
        <f t="shared" si="1"/>
        <v>0</v>
      </c>
      <c r="E18" s="701">
        <v>0</v>
      </c>
      <c r="F18" s="703">
        <f t="shared" si="2"/>
        <v>0</v>
      </c>
      <c r="G18" s="106"/>
      <c r="H18" s="116">
        <f t="shared" si="5"/>
        <v>50</v>
      </c>
      <c r="I18" s="282"/>
      <c r="J18" s="701">
        <v>0</v>
      </c>
      <c r="K18" s="702">
        <f t="shared" si="3"/>
        <v>0</v>
      </c>
      <c r="L18" s="701">
        <v>0</v>
      </c>
      <c r="M18" s="703">
        <f t="shared" si="4"/>
        <v>0</v>
      </c>
    </row>
    <row r="19" spans="1:13" x14ac:dyDescent="0.2">
      <c r="A19" s="116">
        <f t="shared" si="0"/>
        <v>15</v>
      </c>
      <c r="B19" s="282"/>
      <c r="C19" s="701">
        <v>0</v>
      </c>
      <c r="D19" s="702">
        <f t="shared" si="1"/>
        <v>0</v>
      </c>
      <c r="E19" s="701">
        <v>0</v>
      </c>
      <c r="F19" s="703">
        <f t="shared" si="2"/>
        <v>0</v>
      </c>
      <c r="G19" s="106"/>
      <c r="H19" s="116">
        <f t="shared" si="5"/>
        <v>51</v>
      </c>
      <c r="I19" s="282"/>
      <c r="J19" s="701">
        <v>0</v>
      </c>
      <c r="K19" s="702">
        <f t="shared" si="3"/>
        <v>0</v>
      </c>
      <c r="L19" s="701">
        <v>0</v>
      </c>
      <c r="M19" s="703">
        <f t="shared" si="4"/>
        <v>0</v>
      </c>
    </row>
    <row r="20" spans="1:13" x14ac:dyDescent="0.2">
      <c r="A20" s="116">
        <f t="shared" si="0"/>
        <v>16</v>
      </c>
      <c r="B20" s="282"/>
      <c r="C20" s="701">
        <v>0</v>
      </c>
      <c r="D20" s="702">
        <f t="shared" si="1"/>
        <v>0</v>
      </c>
      <c r="E20" s="701">
        <v>0</v>
      </c>
      <c r="F20" s="703">
        <f t="shared" si="2"/>
        <v>0</v>
      </c>
      <c r="G20" s="106"/>
      <c r="H20" s="116">
        <f t="shared" si="5"/>
        <v>52</v>
      </c>
      <c r="I20" s="282"/>
      <c r="J20" s="701">
        <v>0</v>
      </c>
      <c r="K20" s="702">
        <f t="shared" si="3"/>
        <v>0</v>
      </c>
      <c r="L20" s="701">
        <v>0</v>
      </c>
      <c r="M20" s="703">
        <f t="shared" si="4"/>
        <v>0</v>
      </c>
    </row>
    <row r="21" spans="1:13" x14ac:dyDescent="0.2">
      <c r="A21" s="116">
        <f t="shared" si="0"/>
        <v>17</v>
      </c>
      <c r="B21" s="282"/>
      <c r="C21" s="701">
        <v>0</v>
      </c>
      <c r="D21" s="702">
        <f t="shared" si="1"/>
        <v>0</v>
      </c>
      <c r="E21" s="701">
        <v>0</v>
      </c>
      <c r="F21" s="703">
        <f t="shared" si="2"/>
        <v>0</v>
      </c>
      <c r="G21" s="118"/>
      <c r="H21" s="116">
        <f t="shared" si="5"/>
        <v>53</v>
      </c>
      <c r="I21" s="282"/>
      <c r="J21" s="701">
        <v>0</v>
      </c>
      <c r="K21" s="702">
        <f t="shared" si="3"/>
        <v>0</v>
      </c>
      <c r="L21" s="701">
        <v>0</v>
      </c>
      <c r="M21" s="703">
        <f t="shared" si="4"/>
        <v>0</v>
      </c>
    </row>
    <row r="22" spans="1:13" x14ac:dyDescent="0.2">
      <c r="A22" s="116">
        <f t="shared" si="0"/>
        <v>18</v>
      </c>
      <c r="B22" s="282"/>
      <c r="C22" s="701">
        <v>0</v>
      </c>
      <c r="D22" s="702">
        <f t="shared" si="1"/>
        <v>0</v>
      </c>
      <c r="E22" s="701">
        <v>0</v>
      </c>
      <c r="F22" s="703">
        <f t="shared" si="2"/>
        <v>0</v>
      </c>
      <c r="G22" s="118"/>
      <c r="H22" s="116">
        <f t="shared" si="5"/>
        <v>54</v>
      </c>
      <c r="I22" s="282"/>
      <c r="J22" s="701">
        <v>0</v>
      </c>
      <c r="K22" s="702">
        <f t="shared" si="3"/>
        <v>0</v>
      </c>
      <c r="L22" s="701">
        <v>0</v>
      </c>
      <c r="M22" s="703">
        <f t="shared" si="4"/>
        <v>0</v>
      </c>
    </row>
    <row r="23" spans="1:13" x14ac:dyDescent="0.2">
      <c r="A23" s="116">
        <f t="shared" si="0"/>
        <v>19</v>
      </c>
      <c r="B23" s="282"/>
      <c r="C23" s="701">
        <v>0</v>
      </c>
      <c r="D23" s="702">
        <f t="shared" si="1"/>
        <v>0</v>
      </c>
      <c r="E23" s="704">
        <v>0</v>
      </c>
      <c r="F23" s="703">
        <f t="shared" si="2"/>
        <v>0</v>
      </c>
      <c r="G23" s="118"/>
      <c r="H23" s="116">
        <f t="shared" si="5"/>
        <v>55</v>
      </c>
      <c r="I23" s="282"/>
      <c r="J23" s="701">
        <v>0</v>
      </c>
      <c r="K23" s="702">
        <f t="shared" si="3"/>
        <v>0</v>
      </c>
      <c r="L23" s="701">
        <v>0</v>
      </c>
      <c r="M23" s="703">
        <f t="shared" si="4"/>
        <v>0</v>
      </c>
    </row>
    <row r="24" spans="1:13" x14ac:dyDescent="0.2">
      <c r="A24" s="116">
        <f t="shared" si="0"/>
        <v>20</v>
      </c>
      <c r="B24" s="282"/>
      <c r="C24" s="701">
        <v>0</v>
      </c>
      <c r="D24" s="702">
        <f t="shared" si="1"/>
        <v>0</v>
      </c>
      <c r="E24" s="701">
        <v>0</v>
      </c>
      <c r="F24" s="703">
        <f t="shared" si="2"/>
        <v>0</v>
      </c>
      <c r="G24" s="106"/>
      <c r="H24" s="116">
        <f t="shared" si="5"/>
        <v>56</v>
      </c>
      <c r="I24" s="282"/>
      <c r="J24" s="701">
        <v>0</v>
      </c>
      <c r="K24" s="702">
        <f t="shared" si="3"/>
        <v>0</v>
      </c>
      <c r="L24" s="701">
        <v>0</v>
      </c>
      <c r="M24" s="703">
        <f t="shared" si="4"/>
        <v>0</v>
      </c>
    </row>
    <row r="25" spans="1:13" x14ac:dyDescent="0.2">
      <c r="A25" s="116">
        <f t="shared" si="0"/>
        <v>21</v>
      </c>
      <c r="B25" s="282"/>
      <c r="C25" s="701">
        <v>0</v>
      </c>
      <c r="D25" s="702">
        <f t="shared" si="1"/>
        <v>0</v>
      </c>
      <c r="E25" s="701">
        <v>0</v>
      </c>
      <c r="F25" s="703">
        <f t="shared" si="2"/>
        <v>0</v>
      </c>
      <c r="G25" s="106"/>
      <c r="H25" s="116">
        <f t="shared" si="5"/>
        <v>57</v>
      </c>
      <c r="I25" s="282"/>
      <c r="J25" s="701">
        <v>0</v>
      </c>
      <c r="K25" s="702">
        <f t="shared" si="3"/>
        <v>0</v>
      </c>
      <c r="L25" s="701">
        <v>0</v>
      </c>
      <c r="M25" s="703">
        <f t="shared" si="4"/>
        <v>0</v>
      </c>
    </row>
    <row r="26" spans="1:13" x14ac:dyDescent="0.2">
      <c r="A26" s="116">
        <f t="shared" si="0"/>
        <v>22</v>
      </c>
      <c r="B26" s="282"/>
      <c r="C26" s="701">
        <v>0</v>
      </c>
      <c r="D26" s="702">
        <f t="shared" si="1"/>
        <v>0</v>
      </c>
      <c r="E26" s="701">
        <v>0</v>
      </c>
      <c r="F26" s="703">
        <f t="shared" si="2"/>
        <v>0</v>
      </c>
      <c r="G26" s="106"/>
      <c r="H26" s="116">
        <f t="shared" si="5"/>
        <v>58</v>
      </c>
      <c r="I26" s="282"/>
      <c r="J26" s="701">
        <v>0</v>
      </c>
      <c r="K26" s="702">
        <f t="shared" si="3"/>
        <v>0</v>
      </c>
      <c r="L26" s="701">
        <v>0</v>
      </c>
      <c r="M26" s="703">
        <f t="shared" si="4"/>
        <v>0</v>
      </c>
    </row>
    <row r="27" spans="1:13" x14ac:dyDescent="0.2">
      <c r="A27" s="116">
        <f t="shared" si="0"/>
        <v>23</v>
      </c>
      <c r="B27" s="282"/>
      <c r="C27" s="701">
        <v>0</v>
      </c>
      <c r="D27" s="702">
        <f t="shared" si="1"/>
        <v>0</v>
      </c>
      <c r="E27" s="701">
        <v>0</v>
      </c>
      <c r="F27" s="703">
        <f t="shared" si="2"/>
        <v>0</v>
      </c>
      <c r="G27" s="106"/>
      <c r="H27" s="116">
        <f t="shared" si="5"/>
        <v>59</v>
      </c>
      <c r="I27" s="282"/>
      <c r="J27" s="701">
        <v>0</v>
      </c>
      <c r="K27" s="702">
        <f t="shared" si="3"/>
        <v>0</v>
      </c>
      <c r="L27" s="701">
        <v>0</v>
      </c>
      <c r="M27" s="703">
        <f t="shared" si="4"/>
        <v>0</v>
      </c>
    </row>
    <row r="28" spans="1:13" x14ac:dyDescent="0.2">
      <c r="A28" s="116">
        <f t="shared" si="0"/>
        <v>24</v>
      </c>
      <c r="B28" s="282"/>
      <c r="C28" s="701">
        <v>0</v>
      </c>
      <c r="D28" s="702">
        <f t="shared" si="1"/>
        <v>0</v>
      </c>
      <c r="E28" s="701">
        <v>0</v>
      </c>
      <c r="F28" s="703">
        <f t="shared" si="2"/>
        <v>0</v>
      </c>
      <c r="G28" s="106"/>
      <c r="H28" s="116">
        <f t="shared" si="5"/>
        <v>60</v>
      </c>
      <c r="I28" s="282"/>
      <c r="J28" s="701">
        <v>0</v>
      </c>
      <c r="K28" s="702">
        <f t="shared" si="3"/>
        <v>0</v>
      </c>
      <c r="L28" s="701">
        <v>0</v>
      </c>
      <c r="M28" s="703">
        <f t="shared" si="4"/>
        <v>0</v>
      </c>
    </row>
    <row r="29" spans="1:13" x14ac:dyDescent="0.2">
      <c r="A29" s="116">
        <f t="shared" si="0"/>
        <v>25</v>
      </c>
      <c r="B29" s="282"/>
      <c r="C29" s="701">
        <v>0</v>
      </c>
      <c r="D29" s="702">
        <f t="shared" si="1"/>
        <v>0</v>
      </c>
      <c r="E29" s="701">
        <v>0</v>
      </c>
      <c r="F29" s="703">
        <f t="shared" si="2"/>
        <v>0</v>
      </c>
      <c r="G29" s="106"/>
      <c r="H29" s="116">
        <f t="shared" si="5"/>
        <v>61</v>
      </c>
      <c r="I29" s="282"/>
      <c r="J29" s="701">
        <v>0</v>
      </c>
      <c r="K29" s="702">
        <f t="shared" si="3"/>
        <v>0</v>
      </c>
      <c r="L29" s="701">
        <v>0</v>
      </c>
      <c r="M29" s="703">
        <f t="shared" si="4"/>
        <v>0</v>
      </c>
    </row>
    <row r="30" spans="1:13" x14ac:dyDescent="0.2">
      <c r="A30" s="116">
        <f t="shared" si="0"/>
        <v>26</v>
      </c>
      <c r="B30" s="282"/>
      <c r="C30" s="701">
        <v>0</v>
      </c>
      <c r="D30" s="702">
        <f t="shared" si="1"/>
        <v>0</v>
      </c>
      <c r="E30" s="701">
        <v>0</v>
      </c>
      <c r="F30" s="703">
        <f t="shared" si="2"/>
        <v>0</v>
      </c>
      <c r="G30" s="106"/>
      <c r="H30" s="116">
        <f t="shared" si="5"/>
        <v>62</v>
      </c>
      <c r="I30" s="282"/>
      <c r="J30" s="701">
        <v>0</v>
      </c>
      <c r="K30" s="702">
        <f t="shared" si="3"/>
        <v>0</v>
      </c>
      <c r="L30" s="701">
        <v>0</v>
      </c>
      <c r="M30" s="703">
        <f t="shared" si="4"/>
        <v>0</v>
      </c>
    </row>
    <row r="31" spans="1:13" x14ac:dyDescent="0.2">
      <c r="A31" s="116">
        <f t="shared" si="0"/>
        <v>27</v>
      </c>
      <c r="B31" s="282"/>
      <c r="C31" s="701">
        <v>0</v>
      </c>
      <c r="D31" s="702">
        <f t="shared" si="1"/>
        <v>0</v>
      </c>
      <c r="E31" s="701">
        <v>0</v>
      </c>
      <c r="F31" s="703">
        <f t="shared" si="2"/>
        <v>0</v>
      </c>
      <c r="G31" s="106"/>
      <c r="H31" s="116">
        <f t="shared" si="5"/>
        <v>63</v>
      </c>
      <c r="I31" s="282"/>
      <c r="J31" s="701">
        <v>0</v>
      </c>
      <c r="K31" s="702">
        <f t="shared" si="3"/>
        <v>0</v>
      </c>
      <c r="L31" s="701">
        <v>0</v>
      </c>
      <c r="M31" s="703">
        <f t="shared" si="4"/>
        <v>0</v>
      </c>
    </row>
    <row r="32" spans="1:13" x14ac:dyDescent="0.2">
      <c r="A32" s="116">
        <f t="shared" si="0"/>
        <v>28</v>
      </c>
      <c r="B32" s="282"/>
      <c r="C32" s="701">
        <v>0</v>
      </c>
      <c r="D32" s="702">
        <f t="shared" si="1"/>
        <v>0</v>
      </c>
      <c r="E32" s="701">
        <v>0</v>
      </c>
      <c r="F32" s="703">
        <f t="shared" si="2"/>
        <v>0</v>
      </c>
      <c r="G32" s="106"/>
      <c r="H32" s="116">
        <f t="shared" si="5"/>
        <v>64</v>
      </c>
      <c r="I32" s="282"/>
      <c r="J32" s="701">
        <v>0</v>
      </c>
      <c r="K32" s="702">
        <f t="shared" si="3"/>
        <v>0</v>
      </c>
      <c r="L32" s="701">
        <v>0</v>
      </c>
      <c r="M32" s="703">
        <f t="shared" si="4"/>
        <v>0</v>
      </c>
    </row>
    <row r="33" spans="1:13" x14ac:dyDescent="0.2">
      <c r="A33" s="116">
        <f t="shared" si="0"/>
        <v>29</v>
      </c>
      <c r="B33" s="282"/>
      <c r="C33" s="701">
        <v>0</v>
      </c>
      <c r="D33" s="702">
        <f t="shared" si="1"/>
        <v>0</v>
      </c>
      <c r="E33" s="701">
        <v>0</v>
      </c>
      <c r="F33" s="703">
        <f t="shared" si="2"/>
        <v>0</v>
      </c>
      <c r="G33" s="106"/>
      <c r="H33" s="116">
        <f t="shared" si="5"/>
        <v>65</v>
      </c>
      <c r="I33" s="282"/>
      <c r="J33" s="701">
        <v>0</v>
      </c>
      <c r="K33" s="702">
        <f t="shared" si="3"/>
        <v>0</v>
      </c>
      <c r="L33" s="701">
        <v>0</v>
      </c>
      <c r="M33" s="703">
        <f t="shared" si="4"/>
        <v>0</v>
      </c>
    </row>
    <row r="34" spans="1:13" x14ac:dyDescent="0.2">
      <c r="A34" s="116">
        <f t="shared" si="0"/>
        <v>30</v>
      </c>
      <c r="B34" s="282"/>
      <c r="C34" s="701">
        <v>0</v>
      </c>
      <c r="D34" s="702">
        <f t="shared" si="1"/>
        <v>0</v>
      </c>
      <c r="E34" s="701">
        <v>0</v>
      </c>
      <c r="F34" s="703">
        <f t="shared" si="2"/>
        <v>0</v>
      </c>
      <c r="G34" s="106"/>
      <c r="H34" s="116">
        <f t="shared" si="5"/>
        <v>66</v>
      </c>
      <c r="I34" s="282"/>
      <c r="J34" s="701">
        <v>0</v>
      </c>
      <c r="K34" s="702">
        <f t="shared" si="3"/>
        <v>0</v>
      </c>
      <c r="L34" s="701">
        <v>0</v>
      </c>
      <c r="M34" s="703">
        <f t="shared" si="4"/>
        <v>0</v>
      </c>
    </row>
    <row r="35" spans="1:13" x14ac:dyDescent="0.2">
      <c r="A35" s="116">
        <f t="shared" si="0"/>
        <v>31</v>
      </c>
      <c r="B35" s="282"/>
      <c r="C35" s="701">
        <v>0</v>
      </c>
      <c r="D35" s="702">
        <f t="shared" si="1"/>
        <v>0</v>
      </c>
      <c r="E35" s="701">
        <v>0</v>
      </c>
      <c r="F35" s="703">
        <f t="shared" si="2"/>
        <v>0</v>
      </c>
      <c r="G35" s="106"/>
      <c r="H35" s="116">
        <f t="shared" si="5"/>
        <v>67</v>
      </c>
      <c r="I35" s="282"/>
      <c r="J35" s="701">
        <v>0</v>
      </c>
      <c r="K35" s="702">
        <f t="shared" si="3"/>
        <v>0</v>
      </c>
      <c r="L35" s="701">
        <v>0</v>
      </c>
      <c r="M35" s="703">
        <f t="shared" si="4"/>
        <v>0</v>
      </c>
    </row>
    <row r="36" spans="1:13" x14ac:dyDescent="0.2">
      <c r="A36" s="116">
        <f t="shared" si="0"/>
        <v>32</v>
      </c>
      <c r="B36" s="282"/>
      <c r="C36" s="701">
        <v>0</v>
      </c>
      <c r="D36" s="702">
        <f t="shared" si="1"/>
        <v>0</v>
      </c>
      <c r="E36" s="701">
        <v>0</v>
      </c>
      <c r="F36" s="703">
        <f t="shared" si="2"/>
        <v>0</v>
      </c>
      <c r="G36" s="106"/>
      <c r="H36" s="116">
        <f t="shared" si="5"/>
        <v>68</v>
      </c>
      <c r="I36" s="282"/>
      <c r="J36" s="701">
        <v>0</v>
      </c>
      <c r="K36" s="702">
        <f t="shared" si="3"/>
        <v>0</v>
      </c>
      <c r="L36" s="701">
        <v>0</v>
      </c>
      <c r="M36" s="703">
        <f t="shared" si="4"/>
        <v>0</v>
      </c>
    </row>
    <row r="37" spans="1:13" x14ac:dyDescent="0.2">
      <c r="A37" s="116">
        <f t="shared" si="0"/>
        <v>33</v>
      </c>
      <c r="B37" s="282"/>
      <c r="C37" s="701">
        <v>0</v>
      </c>
      <c r="D37" s="702">
        <f t="shared" si="1"/>
        <v>0</v>
      </c>
      <c r="E37" s="701">
        <v>0</v>
      </c>
      <c r="F37" s="703">
        <f t="shared" si="2"/>
        <v>0</v>
      </c>
      <c r="G37" s="106"/>
      <c r="H37" s="116">
        <f t="shared" si="5"/>
        <v>69</v>
      </c>
      <c r="I37" s="282"/>
      <c r="J37" s="701">
        <v>0</v>
      </c>
      <c r="K37" s="702">
        <f t="shared" si="3"/>
        <v>0</v>
      </c>
      <c r="L37" s="701">
        <v>0</v>
      </c>
      <c r="M37" s="703">
        <f t="shared" si="4"/>
        <v>0</v>
      </c>
    </row>
    <row r="38" spans="1:13" x14ac:dyDescent="0.2">
      <c r="A38" s="116">
        <f t="shared" si="0"/>
        <v>34</v>
      </c>
      <c r="B38" s="282"/>
      <c r="C38" s="701">
        <v>0</v>
      </c>
      <c r="D38" s="702">
        <f t="shared" si="1"/>
        <v>0</v>
      </c>
      <c r="E38" s="701">
        <v>0</v>
      </c>
      <c r="F38" s="703">
        <f t="shared" si="2"/>
        <v>0</v>
      </c>
      <c r="G38" s="106"/>
      <c r="H38" s="116">
        <f t="shared" si="5"/>
        <v>70</v>
      </c>
      <c r="I38" s="282"/>
      <c r="J38" s="701">
        <v>0</v>
      </c>
      <c r="K38" s="702">
        <f t="shared" si="3"/>
        <v>0</v>
      </c>
      <c r="L38" s="701">
        <v>0</v>
      </c>
      <c r="M38" s="703">
        <f t="shared" si="4"/>
        <v>0</v>
      </c>
    </row>
    <row r="39" spans="1:13" x14ac:dyDescent="0.2">
      <c r="A39" s="116">
        <f t="shared" si="0"/>
        <v>35</v>
      </c>
      <c r="B39" s="282"/>
      <c r="C39" s="701">
        <v>0</v>
      </c>
      <c r="D39" s="702">
        <f t="shared" si="1"/>
        <v>0</v>
      </c>
      <c r="E39" s="701">
        <v>0</v>
      </c>
      <c r="F39" s="703">
        <f t="shared" si="2"/>
        <v>0</v>
      </c>
      <c r="G39" s="106"/>
      <c r="H39" s="116">
        <f t="shared" si="5"/>
        <v>71</v>
      </c>
      <c r="I39" s="282"/>
      <c r="J39" s="701">
        <v>0</v>
      </c>
      <c r="K39" s="702">
        <f t="shared" si="3"/>
        <v>0</v>
      </c>
      <c r="L39" s="701">
        <v>0</v>
      </c>
      <c r="M39" s="703">
        <f t="shared" si="4"/>
        <v>0</v>
      </c>
    </row>
    <row r="40" spans="1:13" x14ac:dyDescent="0.2">
      <c r="A40" s="116">
        <f t="shared" si="0"/>
        <v>36</v>
      </c>
      <c r="B40" s="282"/>
      <c r="C40" s="701">
        <v>0</v>
      </c>
      <c r="D40" s="702">
        <f t="shared" si="1"/>
        <v>0</v>
      </c>
      <c r="E40" s="701">
        <v>0</v>
      </c>
      <c r="F40" s="703">
        <f t="shared" si="2"/>
        <v>0</v>
      </c>
      <c r="G40" s="106"/>
      <c r="H40" s="116">
        <f t="shared" si="5"/>
        <v>72</v>
      </c>
      <c r="I40" s="282"/>
      <c r="J40" s="701">
        <v>0</v>
      </c>
      <c r="K40" s="702">
        <f t="shared" si="3"/>
        <v>0</v>
      </c>
      <c r="L40" s="701">
        <v>0</v>
      </c>
      <c r="M40" s="703">
        <f t="shared" si="4"/>
        <v>0</v>
      </c>
    </row>
    <row r="41" spans="1:13" ht="15.75" thickBot="1" x14ac:dyDescent="0.25">
      <c r="A41" s="116">
        <f t="shared" si="0"/>
        <v>37</v>
      </c>
      <c r="B41" s="282"/>
      <c r="C41" s="701">
        <v>0</v>
      </c>
      <c r="D41" s="702">
        <f t="shared" si="1"/>
        <v>0</v>
      </c>
      <c r="E41" s="701">
        <v>0</v>
      </c>
      <c r="F41" s="703">
        <f t="shared" si="2"/>
        <v>0</v>
      </c>
      <c r="G41" s="106"/>
      <c r="H41" s="116">
        <f t="shared" si="5"/>
        <v>73</v>
      </c>
      <c r="I41" s="399"/>
      <c r="J41" s="701">
        <v>0</v>
      </c>
      <c r="K41" s="702">
        <f t="shared" si="3"/>
        <v>0</v>
      </c>
      <c r="L41" s="701">
        <v>0</v>
      </c>
      <c r="M41" s="703">
        <f t="shared" si="4"/>
        <v>0</v>
      </c>
    </row>
    <row r="42" spans="1:13" ht="17.25" thickTop="1" thickBot="1" x14ac:dyDescent="0.3">
      <c r="A42" s="119" t="s">
        <v>7</v>
      </c>
      <c r="B42" s="279"/>
      <c r="C42" s="705">
        <f>SUM(C5:C41)</f>
        <v>0</v>
      </c>
      <c r="D42" s="705">
        <f>SUM(D5:D41)</f>
        <v>0</v>
      </c>
      <c r="E42" s="705">
        <f>SUM(E5:E41)</f>
        <v>0</v>
      </c>
      <c r="F42" s="706">
        <f>SUM(F5:F41)</f>
        <v>0</v>
      </c>
      <c r="G42" s="106"/>
      <c r="H42" s="119" t="s">
        <v>7</v>
      </c>
      <c r="I42" s="633">
        <f>J42-M42</f>
        <v>0</v>
      </c>
      <c r="J42" s="705">
        <f>SUM(J5:J41)</f>
        <v>0</v>
      </c>
      <c r="K42" s="705">
        <f>SUM(K5:K41)</f>
        <v>0</v>
      </c>
      <c r="L42" s="705">
        <f>SUM(L5:L41)</f>
        <v>0</v>
      </c>
      <c r="M42" s="706">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49" type="noConversion"/>
  <printOptions horizontalCentered="1"/>
  <pageMargins left="0.74803149606299213" right="0.74803149606299213" top="0.78740157480314965" bottom="0.78740157480314965" header="0.51181102362204722" footer="0.51181102362204722"/>
  <pageSetup paperSize="9" scale="7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13"/>
    <pageSetUpPr fitToPage="1"/>
  </sheetPr>
  <dimension ref="A1:H62"/>
  <sheetViews>
    <sheetView zoomScale="75" zoomScaleNormal="75" zoomScaleSheetLayoutView="90" workbookViewId="0">
      <selection activeCell="G46" sqref="G46"/>
    </sheetView>
  </sheetViews>
  <sheetFormatPr defaultRowHeight="15" x14ac:dyDescent="0.2"/>
  <cols>
    <col min="1" max="1" width="8.6640625" customWidth="1"/>
    <col min="2" max="2" width="15.21875" customWidth="1"/>
    <col min="3" max="3" width="14" bestFit="1" customWidth="1"/>
    <col min="4" max="4" width="21.33203125" customWidth="1"/>
    <col min="5" max="5" width="23.21875" customWidth="1"/>
    <col min="6" max="6" width="6.6640625" customWidth="1"/>
    <col min="7" max="7" width="9" customWidth="1"/>
    <col min="8" max="8" width="12.109375" customWidth="1"/>
  </cols>
  <sheetData>
    <row r="1" spans="1:8" ht="18.75" thickTop="1" x14ac:dyDescent="0.2">
      <c r="A1" s="862" t="s">
        <v>28</v>
      </c>
      <c r="B1" s="166"/>
      <c r="C1" s="166"/>
      <c r="D1" s="166"/>
      <c r="E1" s="166"/>
      <c r="F1" s="166"/>
      <c r="G1" s="166"/>
      <c r="H1" s="167"/>
    </row>
    <row r="2" spans="1:8" ht="15.75" x14ac:dyDescent="0.2">
      <c r="A2" s="239" t="s">
        <v>170</v>
      </c>
      <c r="B2" s="168"/>
      <c r="C2" s="168"/>
      <c r="D2" s="168"/>
      <c r="E2" s="227" t="s">
        <v>181</v>
      </c>
      <c r="F2" s="168"/>
      <c r="G2" s="168"/>
      <c r="H2" s="169"/>
    </row>
    <row r="3" spans="1:8" ht="16.5" thickBot="1" x14ac:dyDescent="0.25">
      <c r="A3" s="170"/>
      <c r="B3" s="1113" t="s">
        <v>299</v>
      </c>
      <c r="C3" s="1113"/>
      <c r="D3" s="861">
        <f>'Input Data'!$D$29</f>
        <v>0</v>
      </c>
      <c r="E3" s="311" t="s">
        <v>249</v>
      </c>
      <c r="F3" s="506">
        <f>'Input Data'!$D$6</f>
        <v>0</v>
      </c>
      <c r="G3" s="168"/>
      <c r="H3" s="169"/>
    </row>
    <row r="4" spans="1:8" ht="15.75" thickTop="1" x14ac:dyDescent="0.2">
      <c r="A4" s="172" t="s">
        <v>29</v>
      </c>
      <c r="B4" s="173" t="s">
        <v>4</v>
      </c>
      <c r="C4" s="168" t="s">
        <v>30</v>
      </c>
      <c r="D4" s="174" t="s">
        <v>29</v>
      </c>
      <c r="E4" s="173" t="s">
        <v>4</v>
      </c>
      <c r="F4" s="168" t="s">
        <v>30</v>
      </c>
      <c r="G4" s="168"/>
      <c r="H4" s="169"/>
    </row>
    <row r="5" spans="1:8" x14ac:dyDescent="0.2">
      <c r="A5" s="175" t="s">
        <v>31</v>
      </c>
      <c r="B5" s="176"/>
      <c r="C5" s="176"/>
      <c r="D5" s="171" t="s">
        <v>32</v>
      </c>
      <c r="E5" s="176"/>
      <c r="F5" s="1114"/>
      <c r="G5" s="1115"/>
      <c r="H5" s="1116"/>
    </row>
    <row r="6" spans="1:8" x14ac:dyDescent="0.2">
      <c r="A6" s="175" t="s">
        <v>33</v>
      </c>
      <c r="B6" s="176"/>
      <c r="C6" s="176"/>
      <c r="D6" s="171" t="s">
        <v>34</v>
      </c>
      <c r="E6" s="177"/>
      <c r="F6" s="1114"/>
      <c r="G6" s="1115"/>
      <c r="H6" s="1116"/>
    </row>
    <row r="7" spans="1:8" x14ac:dyDescent="0.2">
      <c r="A7" s="175" t="s">
        <v>35</v>
      </c>
      <c r="B7" s="177"/>
      <c r="C7" s="176"/>
      <c r="D7" s="171" t="s">
        <v>36</v>
      </c>
      <c r="E7" s="177"/>
      <c r="F7" s="1114"/>
      <c r="G7" s="1115"/>
      <c r="H7" s="1116"/>
    </row>
    <row r="8" spans="1:8" ht="15.75" thickBot="1" x14ac:dyDescent="0.25">
      <c r="A8" s="178"/>
      <c r="B8" s="179"/>
      <c r="C8" s="179"/>
      <c r="D8" s="179"/>
      <c r="E8" s="179"/>
      <c r="F8" s="179"/>
      <c r="G8" s="179"/>
      <c r="H8" s="180"/>
    </row>
    <row r="9" spans="1:8" ht="16.5" thickTop="1" thickBot="1" x14ac:dyDescent="0.25">
      <c r="A9" s="254"/>
      <c r="B9" s="254"/>
      <c r="C9" s="254"/>
      <c r="D9" s="254"/>
      <c r="E9" s="254"/>
      <c r="F9" s="254"/>
      <c r="G9" s="254"/>
      <c r="H9" s="254"/>
    </row>
    <row r="10" spans="1:8" ht="15.75" thickTop="1" x14ac:dyDescent="0.2">
      <c r="A10" s="251" t="s">
        <v>116</v>
      </c>
      <c r="B10" s="252"/>
      <c r="C10" s="252"/>
      <c r="D10" s="252"/>
      <c r="E10" s="252"/>
      <c r="F10" s="252"/>
      <c r="G10" s="252"/>
      <c r="H10" s="253"/>
    </row>
    <row r="11" spans="1:8" ht="30" x14ac:dyDescent="0.2">
      <c r="A11" s="712" t="s">
        <v>4</v>
      </c>
      <c r="B11" s="713" t="s">
        <v>37</v>
      </c>
      <c r="C11" s="714" t="s">
        <v>24</v>
      </c>
      <c r="D11" s="714" t="s">
        <v>38</v>
      </c>
      <c r="E11" s="715" t="s">
        <v>39</v>
      </c>
      <c r="F11" s="714" t="s">
        <v>10</v>
      </c>
      <c r="G11" s="714" t="s">
        <v>5</v>
      </c>
      <c r="H11" s="716" t="s">
        <v>40</v>
      </c>
    </row>
    <row r="12" spans="1:8" x14ac:dyDescent="0.2">
      <c r="A12" s="183"/>
      <c r="B12" s="184"/>
      <c r="C12" s="185"/>
      <c r="D12" s="185"/>
      <c r="E12" s="185"/>
      <c r="F12" s="868"/>
      <c r="G12" s="874">
        <v>0</v>
      </c>
      <c r="H12" s="717">
        <f t="shared" ref="H12:H20" si="0">F12*G12</f>
        <v>0</v>
      </c>
    </row>
    <row r="13" spans="1:8" x14ac:dyDescent="0.2">
      <c r="A13" s="186"/>
      <c r="B13" s="187"/>
      <c r="C13" s="188"/>
      <c r="D13" s="188"/>
      <c r="E13" s="188"/>
      <c r="F13" s="869"/>
      <c r="G13" s="875"/>
      <c r="H13" s="718">
        <f t="shared" si="0"/>
        <v>0</v>
      </c>
    </row>
    <row r="14" spans="1:8" x14ac:dyDescent="0.2">
      <c r="A14" s="189"/>
      <c r="B14" s="187"/>
      <c r="C14" s="188"/>
      <c r="D14" s="188"/>
      <c r="E14" s="188"/>
      <c r="F14" s="869"/>
      <c r="G14" s="875"/>
      <c r="H14" s="718">
        <f t="shared" si="0"/>
        <v>0</v>
      </c>
    </row>
    <row r="15" spans="1:8" x14ac:dyDescent="0.2">
      <c r="A15" s="189"/>
      <c r="B15" s="187"/>
      <c r="C15" s="188"/>
      <c r="D15" s="188"/>
      <c r="E15" s="188"/>
      <c r="F15" s="869"/>
      <c r="G15" s="875"/>
      <c r="H15" s="718">
        <f t="shared" si="0"/>
        <v>0</v>
      </c>
    </row>
    <row r="16" spans="1:8" x14ac:dyDescent="0.2">
      <c r="A16" s="189"/>
      <c r="B16" s="187"/>
      <c r="C16" s="188"/>
      <c r="D16" s="188"/>
      <c r="E16" s="188"/>
      <c r="F16" s="869"/>
      <c r="G16" s="875"/>
      <c r="H16" s="718">
        <f t="shared" si="0"/>
        <v>0</v>
      </c>
    </row>
    <row r="17" spans="1:8" x14ac:dyDescent="0.2">
      <c r="A17" s="189"/>
      <c r="B17" s="187"/>
      <c r="C17" s="188"/>
      <c r="D17" s="188"/>
      <c r="E17" s="188"/>
      <c r="F17" s="869"/>
      <c r="G17" s="875"/>
      <c r="H17" s="718">
        <f t="shared" si="0"/>
        <v>0</v>
      </c>
    </row>
    <row r="18" spans="1:8" x14ac:dyDescent="0.2">
      <c r="A18" s="189"/>
      <c r="B18" s="187"/>
      <c r="C18" s="188"/>
      <c r="D18" s="188"/>
      <c r="E18" s="188"/>
      <c r="F18" s="869"/>
      <c r="G18" s="875"/>
      <c r="H18" s="718">
        <f t="shared" si="0"/>
        <v>0</v>
      </c>
    </row>
    <row r="19" spans="1:8" x14ac:dyDescent="0.2">
      <c r="A19" s="189"/>
      <c r="B19" s="187"/>
      <c r="C19" s="188"/>
      <c r="D19" s="188"/>
      <c r="E19" s="188"/>
      <c r="F19" s="869"/>
      <c r="G19" s="875"/>
      <c r="H19" s="718">
        <f t="shared" si="0"/>
        <v>0</v>
      </c>
    </row>
    <row r="20" spans="1:8" x14ac:dyDescent="0.2">
      <c r="A20" s="255"/>
      <c r="B20" s="256"/>
      <c r="C20" s="257"/>
      <c r="D20" s="257"/>
      <c r="E20" s="257"/>
      <c r="F20" s="870"/>
      <c r="G20" s="876"/>
      <c r="H20" s="719">
        <f t="shared" si="0"/>
        <v>0</v>
      </c>
    </row>
    <row r="21" spans="1:8" ht="15.75" thickBot="1" x14ac:dyDescent="0.25">
      <c r="A21" s="192"/>
      <c r="B21" s="193"/>
      <c r="C21" s="194"/>
      <c r="D21" s="194"/>
      <c r="E21" s="194"/>
      <c r="F21" s="871"/>
      <c r="G21" s="877"/>
      <c r="H21" s="719">
        <f>F21*G21</f>
        <v>0</v>
      </c>
    </row>
    <row r="22" spans="1:8" x14ac:dyDescent="0.2">
      <c r="A22" s="175"/>
      <c r="B22" s="171"/>
      <c r="C22" s="171"/>
      <c r="D22" s="171"/>
      <c r="E22" s="171"/>
      <c r="F22" s="171"/>
      <c r="G22" s="733" t="s">
        <v>165</v>
      </c>
      <c r="H22" s="721">
        <f>SUM(H12:H21)</f>
        <v>0</v>
      </c>
    </row>
    <row r="23" spans="1:8" ht="15.75" thickBot="1" x14ac:dyDescent="0.25">
      <c r="A23" s="178"/>
      <c r="B23" s="179"/>
      <c r="C23" s="179"/>
      <c r="D23" s="179"/>
      <c r="E23" s="179"/>
      <c r="F23" s="179"/>
      <c r="G23" s="734" t="s">
        <v>295</v>
      </c>
      <c r="H23" s="723">
        <v>0</v>
      </c>
    </row>
    <row r="24" spans="1:8" ht="16.5" thickTop="1" thickBot="1" x14ac:dyDescent="0.25">
      <c r="A24" s="254"/>
      <c r="B24" s="254"/>
      <c r="C24" s="254"/>
      <c r="D24" s="254"/>
      <c r="E24" s="254"/>
      <c r="F24" s="254"/>
      <c r="G24" s="735"/>
      <c r="H24" s="724"/>
    </row>
    <row r="25" spans="1:8" ht="15.75" thickTop="1" x14ac:dyDescent="0.2">
      <c r="A25" s="251" t="s">
        <v>254</v>
      </c>
      <c r="B25" s="252"/>
      <c r="C25" s="252"/>
      <c r="D25" s="252"/>
      <c r="E25" s="252"/>
      <c r="F25" s="252"/>
      <c r="G25" s="736"/>
      <c r="H25" s="725"/>
    </row>
    <row r="26" spans="1:8" ht="30" x14ac:dyDescent="0.2">
      <c r="A26" s="712" t="s">
        <v>4</v>
      </c>
      <c r="B26" s="713" t="s">
        <v>37</v>
      </c>
      <c r="C26" s="714" t="s">
        <v>24</v>
      </c>
      <c r="D26" s="714" t="s">
        <v>38</v>
      </c>
      <c r="E26" s="715" t="s">
        <v>39</v>
      </c>
      <c r="F26" s="714" t="s">
        <v>10</v>
      </c>
      <c r="G26" s="737" t="s">
        <v>5</v>
      </c>
      <c r="H26" s="726" t="s">
        <v>40</v>
      </c>
    </row>
    <row r="27" spans="1:8" x14ac:dyDescent="0.2">
      <c r="A27" s="183"/>
      <c r="B27" s="184"/>
      <c r="C27" s="185"/>
      <c r="D27" s="185"/>
      <c r="E27" s="185"/>
      <c r="F27" s="872">
        <v>0</v>
      </c>
      <c r="G27" s="874">
        <v>0</v>
      </c>
      <c r="H27" s="717">
        <f t="shared" ref="H27:H39" si="1">F27*G27</f>
        <v>0</v>
      </c>
    </row>
    <row r="28" spans="1:8" x14ac:dyDescent="0.2">
      <c r="A28" s="186"/>
      <c r="B28" s="187"/>
      <c r="C28" s="188"/>
      <c r="D28" s="188"/>
      <c r="E28" s="188"/>
      <c r="F28" s="869"/>
      <c r="G28" s="875"/>
      <c r="H28" s="718">
        <f t="shared" si="1"/>
        <v>0</v>
      </c>
    </row>
    <row r="29" spans="1:8" x14ac:dyDescent="0.2">
      <c r="A29" s="189"/>
      <c r="B29" s="187"/>
      <c r="C29" s="188"/>
      <c r="D29" s="188"/>
      <c r="E29" s="188"/>
      <c r="F29" s="869"/>
      <c r="G29" s="875"/>
      <c r="H29" s="718">
        <f t="shared" si="1"/>
        <v>0</v>
      </c>
    </row>
    <row r="30" spans="1:8" x14ac:dyDescent="0.2">
      <c r="A30" s="189"/>
      <c r="B30" s="187"/>
      <c r="C30" s="188"/>
      <c r="D30" s="188"/>
      <c r="E30" s="188"/>
      <c r="F30" s="869"/>
      <c r="G30" s="875"/>
      <c r="H30" s="718">
        <f t="shared" si="1"/>
        <v>0</v>
      </c>
    </row>
    <row r="31" spans="1:8" x14ac:dyDescent="0.2">
      <c r="A31" s="189"/>
      <c r="B31" s="187"/>
      <c r="C31" s="188"/>
      <c r="D31" s="188"/>
      <c r="E31" s="188"/>
      <c r="F31" s="869"/>
      <c r="G31" s="875"/>
      <c r="H31" s="718">
        <f t="shared" si="1"/>
        <v>0</v>
      </c>
    </row>
    <row r="32" spans="1:8" x14ac:dyDescent="0.2">
      <c r="A32" s="189"/>
      <c r="B32" s="187"/>
      <c r="C32" s="188"/>
      <c r="D32" s="188"/>
      <c r="E32" s="188"/>
      <c r="F32" s="869"/>
      <c r="G32" s="875"/>
      <c r="H32" s="718">
        <f t="shared" si="1"/>
        <v>0</v>
      </c>
    </row>
    <row r="33" spans="1:8" x14ac:dyDescent="0.2">
      <c r="A33" s="189"/>
      <c r="B33" s="187"/>
      <c r="C33" s="188"/>
      <c r="D33" s="188"/>
      <c r="E33" s="188"/>
      <c r="F33" s="869"/>
      <c r="G33" s="875"/>
      <c r="H33" s="718">
        <f t="shared" si="1"/>
        <v>0</v>
      </c>
    </row>
    <row r="34" spans="1:8" x14ac:dyDescent="0.2">
      <c r="A34" s="189"/>
      <c r="B34" s="187"/>
      <c r="C34" s="188"/>
      <c r="D34" s="188"/>
      <c r="E34" s="188"/>
      <c r="F34" s="869"/>
      <c r="G34" s="875"/>
      <c r="H34" s="718">
        <f t="shared" si="1"/>
        <v>0</v>
      </c>
    </row>
    <row r="35" spans="1:8" x14ac:dyDescent="0.2">
      <c r="A35" s="189"/>
      <c r="B35" s="187"/>
      <c r="C35" s="188"/>
      <c r="D35" s="188"/>
      <c r="E35" s="188"/>
      <c r="F35" s="869"/>
      <c r="G35" s="875"/>
      <c r="H35" s="718">
        <f t="shared" si="1"/>
        <v>0</v>
      </c>
    </row>
    <row r="36" spans="1:8" x14ac:dyDescent="0.2">
      <c r="A36" s="189"/>
      <c r="B36" s="187"/>
      <c r="C36" s="188"/>
      <c r="D36" s="188"/>
      <c r="E36" s="188"/>
      <c r="F36" s="869"/>
      <c r="G36" s="875"/>
      <c r="H36" s="718">
        <f t="shared" si="1"/>
        <v>0</v>
      </c>
    </row>
    <row r="37" spans="1:8" x14ac:dyDescent="0.2">
      <c r="A37" s="189"/>
      <c r="B37" s="187"/>
      <c r="C37" s="188"/>
      <c r="D37" s="188"/>
      <c r="E37" s="188"/>
      <c r="F37" s="869"/>
      <c r="G37" s="875"/>
      <c r="H37" s="718">
        <f t="shared" si="1"/>
        <v>0</v>
      </c>
    </row>
    <row r="38" spans="1:8" x14ac:dyDescent="0.2">
      <c r="A38" s="189"/>
      <c r="B38" s="187"/>
      <c r="C38" s="188"/>
      <c r="D38" s="188"/>
      <c r="E38" s="188"/>
      <c r="F38" s="869"/>
      <c r="G38" s="875"/>
      <c r="H38" s="718">
        <f t="shared" si="1"/>
        <v>0</v>
      </c>
    </row>
    <row r="39" spans="1:8" x14ac:dyDescent="0.2">
      <c r="A39" s="189"/>
      <c r="B39" s="187"/>
      <c r="C39" s="188"/>
      <c r="D39" s="188"/>
      <c r="E39" s="188"/>
      <c r="F39" s="869"/>
      <c r="G39" s="875"/>
      <c r="H39" s="718">
        <f t="shared" si="1"/>
        <v>0</v>
      </c>
    </row>
    <row r="40" spans="1:8" ht="15.75" thickBot="1" x14ac:dyDescent="0.25">
      <c r="A40" s="260"/>
      <c r="B40" s="261"/>
      <c r="C40" s="262"/>
      <c r="D40" s="262"/>
      <c r="E40" s="262"/>
      <c r="F40" s="873"/>
      <c r="G40" s="878"/>
      <c r="H40" s="727">
        <f>F40*G40</f>
        <v>0</v>
      </c>
    </row>
    <row r="41" spans="1:8" x14ac:dyDescent="0.2">
      <c r="A41" s="190"/>
      <c r="B41" s="191"/>
      <c r="C41" s="191"/>
      <c r="D41" s="191"/>
      <c r="E41" s="191"/>
      <c r="F41" s="191"/>
      <c r="G41" s="738" t="s">
        <v>179</v>
      </c>
      <c r="H41" s="721">
        <f>SUM(H27:H40)</f>
        <v>0</v>
      </c>
    </row>
    <row r="42" spans="1:8" ht="15.75" thickBot="1" x14ac:dyDescent="0.25">
      <c r="A42" s="195"/>
      <c r="B42" s="196"/>
      <c r="C42" s="196"/>
      <c r="D42" s="196"/>
      <c r="E42" s="196"/>
      <c r="F42" s="196"/>
      <c r="G42" s="734" t="s">
        <v>295</v>
      </c>
      <c r="H42" s="723">
        <v>0</v>
      </c>
    </row>
    <row r="43" spans="1:8" x14ac:dyDescent="0.2">
      <c r="A43" s="181" t="s">
        <v>174</v>
      </c>
      <c r="B43" s="182"/>
      <c r="C43" s="182"/>
      <c r="D43" s="182"/>
      <c r="E43" s="182"/>
      <c r="F43" s="182"/>
      <c r="G43" s="739"/>
      <c r="H43" s="728"/>
    </row>
    <row r="44" spans="1:8" ht="30" x14ac:dyDescent="0.2">
      <c r="A44" s="712" t="s">
        <v>4</v>
      </c>
      <c r="B44" s="713" t="s">
        <v>37</v>
      </c>
      <c r="C44" s="714" t="s">
        <v>24</v>
      </c>
      <c r="D44" s="714" t="s">
        <v>38</v>
      </c>
      <c r="E44" s="715" t="s">
        <v>39</v>
      </c>
      <c r="F44" s="714" t="s">
        <v>10</v>
      </c>
      <c r="G44" s="737" t="s">
        <v>5</v>
      </c>
      <c r="H44" s="726" t="s">
        <v>40</v>
      </c>
    </row>
    <row r="45" spans="1:8" x14ac:dyDescent="0.2">
      <c r="A45" s="183"/>
      <c r="B45" s="184"/>
      <c r="C45" s="185"/>
      <c r="D45" s="185"/>
      <c r="E45" s="185"/>
      <c r="F45" s="868"/>
      <c r="G45" s="874">
        <v>0</v>
      </c>
      <c r="H45" s="717">
        <f t="shared" ref="H45:H57" si="2">F45*G45</f>
        <v>0</v>
      </c>
    </row>
    <row r="46" spans="1:8" x14ac:dyDescent="0.2">
      <c r="A46" s="186"/>
      <c r="B46" s="187"/>
      <c r="C46" s="188"/>
      <c r="D46" s="188"/>
      <c r="E46" s="188"/>
      <c r="F46" s="869"/>
      <c r="G46" s="875"/>
      <c r="H46" s="718">
        <f t="shared" si="2"/>
        <v>0</v>
      </c>
    </row>
    <row r="47" spans="1:8" x14ac:dyDescent="0.2">
      <c r="A47" s="189"/>
      <c r="B47" s="187"/>
      <c r="C47" s="188"/>
      <c r="D47" s="188"/>
      <c r="E47" s="188"/>
      <c r="F47" s="869"/>
      <c r="G47" s="875"/>
      <c r="H47" s="718">
        <f t="shared" si="2"/>
        <v>0</v>
      </c>
    </row>
    <row r="48" spans="1:8" x14ac:dyDescent="0.2">
      <c r="A48" s="189"/>
      <c r="B48" s="187"/>
      <c r="C48" s="188"/>
      <c r="D48" s="188"/>
      <c r="E48" s="188"/>
      <c r="F48" s="869"/>
      <c r="G48" s="875"/>
      <c r="H48" s="718">
        <f t="shared" si="2"/>
        <v>0</v>
      </c>
    </row>
    <row r="49" spans="1:8" x14ac:dyDescent="0.2">
      <c r="A49" s="189"/>
      <c r="B49" s="187"/>
      <c r="C49" s="188"/>
      <c r="D49" s="188"/>
      <c r="E49" s="188"/>
      <c r="F49" s="869"/>
      <c r="G49" s="875"/>
      <c r="H49" s="718">
        <f t="shared" si="2"/>
        <v>0</v>
      </c>
    </row>
    <row r="50" spans="1:8" x14ac:dyDescent="0.2">
      <c r="A50" s="189"/>
      <c r="B50" s="187"/>
      <c r="C50" s="188"/>
      <c r="D50" s="188"/>
      <c r="E50" s="188"/>
      <c r="F50" s="869"/>
      <c r="G50" s="875"/>
      <c r="H50" s="718">
        <f t="shared" si="2"/>
        <v>0</v>
      </c>
    </row>
    <row r="51" spans="1:8" x14ac:dyDescent="0.2">
      <c r="A51" s="189"/>
      <c r="B51" s="187"/>
      <c r="C51" s="188"/>
      <c r="D51" s="188"/>
      <c r="E51" s="188"/>
      <c r="F51" s="869"/>
      <c r="G51" s="875"/>
      <c r="H51" s="718">
        <f t="shared" si="2"/>
        <v>0</v>
      </c>
    </row>
    <row r="52" spans="1:8" x14ac:dyDescent="0.2">
      <c r="A52" s="189"/>
      <c r="B52" s="187"/>
      <c r="C52" s="188"/>
      <c r="D52" s="188"/>
      <c r="E52" s="188"/>
      <c r="F52" s="869"/>
      <c r="G52" s="875"/>
      <c r="H52" s="718">
        <f t="shared" si="2"/>
        <v>0</v>
      </c>
    </row>
    <row r="53" spans="1:8" x14ac:dyDescent="0.2">
      <c r="A53" s="189"/>
      <c r="B53" s="187"/>
      <c r="C53" s="188"/>
      <c r="D53" s="188"/>
      <c r="E53" s="188"/>
      <c r="F53" s="869"/>
      <c r="G53" s="875"/>
      <c r="H53" s="718">
        <f t="shared" si="2"/>
        <v>0</v>
      </c>
    </row>
    <row r="54" spans="1:8" x14ac:dyDescent="0.2">
      <c r="A54" s="189"/>
      <c r="B54" s="187"/>
      <c r="C54" s="188"/>
      <c r="D54" s="188"/>
      <c r="E54" s="188"/>
      <c r="F54" s="869"/>
      <c r="G54" s="875"/>
      <c r="H54" s="718">
        <f t="shared" si="2"/>
        <v>0</v>
      </c>
    </row>
    <row r="55" spans="1:8" x14ac:dyDescent="0.2">
      <c r="A55" s="189"/>
      <c r="B55" s="187"/>
      <c r="C55" s="188"/>
      <c r="D55" s="188"/>
      <c r="E55" s="188"/>
      <c r="F55" s="869"/>
      <c r="G55" s="875"/>
      <c r="H55" s="718">
        <f t="shared" si="2"/>
        <v>0</v>
      </c>
    </row>
    <row r="56" spans="1:8" x14ac:dyDescent="0.2">
      <c r="A56" s="189"/>
      <c r="B56" s="187"/>
      <c r="C56" s="188"/>
      <c r="D56" s="188"/>
      <c r="E56" s="188"/>
      <c r="F56" s="869"/>
      <c r="G56" s="875"/>
      <c r="H56" s="718">
        <f t="shared" si="2"/>
        <v>0</v>
      </c>
    </row>
    <row r="57" spans="1:8" x14ac:dyDescent="0.2">
      <c r="A57" s="255"/>
      <c r="B57" s="256"/>
      <c r="C57" s="257"/>
      <c r="D57" s="257"/>
      <c r="E57" s="257"/>
      <c r="F57" s="870"/>
      <c r="G57" s="876"/>
      <c r="H57" s="719">
        <f t="shared" si="2"/>
        <v>0</v>
      </c>
    </row>
    <row r="58" spans="1:8" ht="15.75" thickBot="1" x14ac:dyDescent="0.25">
      <c r="A58" s="192"/>
      <c r="B58" s="193"/>
      <c r="C58" s="194"/>
      <c r="D58" s="194"/>
      <c r="E58" s="194"/>
      <c r="F58" s="871"/>
      <c r="G58" s="877"/>
      <c r="H58" s="719">
        <f>F58*G58</f>
        <v>0</v>
      </c>
    </row>
    <row r="59" spans="1:8" ht="15.75" x14ac:dyDescent="0.25">
      <c r="A59" s="175"/>
      <c r="B59" s="171"/>
      <c r="C59" s="171"/>
      <c r="D59" s="171"/>
      <c r="E59" s="171"/>
      <c r="F59" s="171"/>
      <c r="G59" s="720" t="s">
        <v>175</v>
      </c>
      <c r="H59" s="263">
        <f>SUM(H45:H58)</f>
        <v>0</v>
      </c>
    </row>
    <row r="60" spans="1:8" ht="15.75" thickBot="1" x14ac:dyDescent="0.25">
      <c r="A60" s="175"/>
      <c r="B60" s="171"/>
      <c r="C60" s="171"/>
      <c r="D60" s="171"/>
      <c r="E60" s="171"/>
      <c r="F60" s="171"/>
      <c r="G60" s="722" t="s">
        <v>295</v>
      </c>
      <c r="H60" s="723"/>
    </row>
    <row r="61" spans="1:8" ht="15.75" thickBot="1" x14ac:dyDescent="0.25">
      <c r="A61" s="258"/>
      <c r="B61" s="259"/>
      <c r="C61" s="259"/>
      <c r="D61" s="259"/>
      <c r="E61" s="259"/>
      <c r="F61" s="259"/>
      <c r="G61" s="729" t="s">
        <v>172</v>
      </c>
      <c r="H61" s="730">
        <f>H41+H59</f>
        <v>0</v>
      </c>
    </row>
    <row r="62" spans="1:8" ht="16.5" thickTop="1" thickBot="1" x14ac:dyDescent="0.25">
      <c r="A62" s="732"/>
      <c r="B62" s="732"/>
      <c r="C62" s="732"/>
      <c r="D62" s="732"/>
      <c r="E62" s="732"/>
      <c r="F62" s="732"/>
      <c r="G62" s="722" t="s">
        <v>300</v>
      </c>
      <c r="H62" s="731">
        <f>H23+H42+H60</f>
        <v>0</v>
      </c>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49" type="noConversion"/>
  <printOptions horizontalCentered="1"/>
  <pageMargins left="0.74803149606299213" right="0.74803149606299213" top="0.78740157480314965" bottom="0.78740157480314965" header="0.51181102362204722" footer="0.51181102362204722"/>
  <pageSetup paperSize="9" scale="65" orientation="portrait" r:id="rId2"/>
  <headerFooter alignWithMargins="0"/>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A1:I65"/>
  <sheetViews>
    <sheetView zoomScale="75" zoomScaleNormal="75" zoomScaleSheetLayoutView="90" workbookViewId="0">
      <selection activeCell="B2" sqref="B2"/>
    </sheetView>
  </sheetViews>
  <sheetFormatPr defaultRowHeight="15" x14ac:dyDescent="0.2"/>
  <cols>
    <col min="1" max="1" width="10" bestFit="1" customWidth="1"/>
    <col min="2" max="2" width="14.21875" customWidth="1"/>
    <col min="3" max="3" width="10.88671875" customWidth="1"/>
    <col min="4" max="4" width="14.44140625" customWidth="1"/>
    <col min="5" max="5" width="18.109375" customWidth="1"/>
    <col min="6" max="6" width="7.88671875" customWidth="1"/>
    <col min="7" max="7" width="7.33203125" customWidth="1"/>
    <col min="8" max="8" width="13.5546875" customWidth="1"/>
    <col min="9" max="9" width="12.77734375" customWidth="1"/>
    <col min="10" max="10" width="17.21875" bestFit="1" customWidth="1"/>
  </cols>
  <sheetData>
    <row r="1" spans="1:9" ht="18.75" thickTop="1" x14ac:dyDescent="0.2">
      <c r="A1" s="862" t="s">
        <v>42</v>
      </c>
      <c r="B1" s="122"/>
      <c r="C1" s="122"/>
      <c r="D1" s="122"/>
      <c r="E1" s="122"/>
      <c r="F1" s="122"/>
      <c r="G1" s="122"/>
      <c r="H1" s="122"/>
      <c r="I1" s="123"/>
    </row>
    <row r="2" spans="1:9" ht="15.75" x14ac:dyDescent="0.2">
      <c r="A2" s="239" t="s">
        <v>170</v>
      </c>
      <c r="B2" s="90"/>
      <c r="C2" s="90"/>
      <c r="D2" s="90"/>
      <c r="E2" s="226" t="s">
        <v>177</v>
      </c>
      <c r="F2" s="90"/>
      <c r="G2" s="90"/>
      <c r="H2" s="90"/>
      <c r="I2" s="92"/>
    </row>
    <row r="3" spans="1:9" ht="16.5" thickBot="1" x14ac:dyDescent="0.25">
      <c r="A3" s="1117" t="s">
        <v>298</v>
      </c>
      <c r="B3" s="1118"/>
      <c r="C3" s="861">
        <f>'Input Data'!$D$29</f>
        <v>0</v>
      </c>
      <c r="D3" s="197"/>
      <c r="E3" s="197"/>
      <c r="F3" s="1119" t="s">
        <v>249</v>
      </c>
      <c r="G3" s="1120"/>
      <c r="H3" s="506">
        <f>'Input Data'!$D$6</f>
        <v>0</v>
      </c>
      <c r="I3" s="94"/>
    </row>
    <row r="4" spans="1:9" ht="16.5" thickTop="1" thickBot="1" x14ac:dyDescent="0.25">
      <c r="A4" s="241"/>
      <c r="B4" s="241"/>
      <c r="C4" s="242"/>
      <c r="D4" s="242"/>
      <c r="E4" s="242"/>
      <c r="F4" s="242"/>
      <c r="G4" s="96"/>
      <c r="H4" s="96"/>
      <c r="I4" s="96"/>
    </row>
    <row r="5" spans="1:9" ht="16.5" thickTop="1" x14ac:dyDescent="0.2">
      <c r="A5" s="121" t="s">
        <v>118</v>
      </c>
      <c r="B5" s="103"/>
      <c r="C5" s="103"/>
      <c r="D5" s="103"/>
      <c r="E5" s="103"/>
      <c r="F5" s="103"/>
      <c r="G5" s="103"/>
      <c r="H5" s="339" t="s">
        <v>257</v>
      </c>
      <c r="I5" s="338">
        <v>1</v>
      </c>
    </row>
    <row r="6" spans="1:9" ht="30" x14ac:dyDescent="0.2">
      <c r="A6" s="128" t="s">
        <v>43</v>
      </c>
      <c r="B6" s="129" t="s">
        <v>37</v>
      </c>
      <c r="C6" s="129" t="s">
        <v>24</v>
      </c>
      <c r="D6" s="129" t="s">
        <v>44</v>
      </c>
      <c r="E6" s="129" t="s">
        <v>45</v>
      </c>
      <c r="F6" s="129" t="s">
        <v>46</v>
      </c>
      <c r="G6" s="129" t="s">
        <v>182</v>
      </c>
      <c r="H6" s="129" t="s">
        <v>5</v>
      </c>
      <c r="I6" s="130" t="s">
        <v>40</v>
      </c>
    </row>
    <row r="7" spans="1:9" x14ac:dyDescent="0.2">
      <c r="A7" s="131"/>
      <c r="B7" s="132"/>
      <c r="C7" s="132"/>
      <c r="D7" s="132"/>
      <c r="E7" s="132"/>
      <c r="F7" s="284"/>
      <c r="G7" s="864">
        <f>IF('Input Data'!$H$45&lt;'Input Data'!$H$34,F7,F7-2)</f>
        <v>0</v>
      </c>
      <c r="H7" s="740"/>
      <c r="I7" s="741">
        <f t="shared" ref="I7:I16" si="0">G7*H7</f>
        <v>0</v>
      </c>
    </row>
    <row r="8" spans="1:9" x14ac:dyDescent="0.2">
      <c r="A8" s="133"/>
      <c r="B8" s="134"/>
      <c r="C8" s="134"/>
      <c r="D8" s="134"/>
      <c r="E8" s="134"/>
      <c r="F8" s="285"/>
      <c r="G8" s="283">
        <f>IF('Input Data'!$H$45&lt;'Input Data'!$H$34,F8,F8-2)</f>
        <v>0</v>
      </c>
      <c r="H8" s="742"/>
      <c r="I8" s="743">
        <f t="shared" si="0"/>
        <v>0</v>
      </c>
    </row>
    <row r="9" spans="1:9" x14ac:dyDescent="0.2">
      <c r="A9" s="133"/>
      <c r="B9" s="134"/>
      <c r="C9" s="134"/>
      <c r="D9" s="134"/>
      <c r="E9" s="134"/>
      <c r="F9" s="285"/>
      <c r="G9" s="283">
        <f>IF('Input Data'!$H$45&lt;'Input Data'!$H$34,F9,F9-2)</f>
        <v>0</v>
      </c>
      <c r="H9" s="742"/>
      <c r="I9" s="743">
        <f t="shared" si="0"/>
        <v>0</v>
      </c>
    </row>
    <row r="10" spans="1:9" x14ac:dyDescent="0.2">
      <c r="A10" s="133"/>
      <c r="B10" s="134"/>
      <c r="C10" s="134"/>
      <c r="D10" s="134"/>
      <c r="E10" s="134"/>
      <c r="F10" s="285"/>
      <c r="G10" s="283">
        <f>IF('Input Data'!$H$45&lt;'Input Data'!$H$34,F10,F10-2)</f>
        <v>0</v>
      </c>
      <c r="H10" s="742"/>
      <c r="I10" s="743">
        <f t="shared" si="0"/>
        <v>0</v>
      </c>
    </row>
    <row r="11" spans="1:9" x14ac:dyDescent="0.2">
      <c r="A11" s="133"/>
      <c r="B11" s="134"/>
      <c r="C11" s="134"/>
      <c r="D11" s="134"/>
      <c r="E11" s="134"/>
      <c r="F11" s="285"/>
      <c r="G11" s="283">
        <f>IF('Input Data'!$H$45&lt;'Input Data'!$H$34,F11,F11-2)</f>
        <v>0</v>
      </c>
      <c r="H11" s="742"/>
      <c r="I11" s="743">
        <f t="shared" si="0"/>
        <v>0</v>
      </c>
    </row>
    <row r="12" spans="1:9" x14ac:dyDescent="0.2">
      <c r="A12" s="133"/>
      <c r="B12" s="134"/>
      <c r="C12" s="134"/>
      <c r="D12" s="134"/>
      <c r="E12" s="134"/>
      <c r="F12" s="285"/>
      <c r="G12" s="283">
        <f>IF('Input Data'!$H$45&lt;'Input Data'!$H$34,F12,F12-2)</f>
        <v>0</v>
      </c>
      <c r="H12" s="742"/>
      <c r="I12" s="743">
        <f t="shared" si="0"/>
        <v>0</v>
      </c>
    </row>
    <row r="13" spans="1:9" x14ac:dyDescent="0.2">
      <c r="A13" s="133"/>
      <c r="B13" s="134"/>
      <c r="C13" s="134"/>
      <c r="D13" s="134"/>
      <c r="E13" s="134"/>
      <c r="F13" s="285"/>
      <c r="G13" s="283">
        <f>IF('Input Data'!$H$45&lt;'Input Data'!$H$34,F13,F13-2)</f>
        <v>0</v>
      </c>
      <c r="H13" s="742"/>
      <c r="I13" s="743">
        <f t="shared" si="0"/>
        <v>0</v>
      </c>
    </row>
    <row r="14" spans="1:9" x14ac:dyDescent="0.2">
      <c r="A14" s="133"/>
      <c r="B14" s="134"/>
      <c r="C14" s="134"/>
      <c r="D14" s="134"/>
      <c r="E14" s="134"/>
      <c r="F14" s="285"/>
      <c r="G14" s="283">
        <f>IF('Input Data'!$H$45&lt;'Input Data'!$H$34,F14,F14-2)</f>
        <v>0</v>
      </c>
      <c r="H14" s="742"/>
      <c r="I14" s="743">
        <f t="shared" si="0"/>
        <v>0</v>
      </c>
    </row>
    <row r="15" spans="1:9" x14ac:dyDescent="0.2">
      <c r="A15" s="133"/>
      <c r="B15" s="134"/>
      <c r="C15" s="134"/>
      <c r="D15" s="134"/>
      <c r="E15" s="134"/>
      <c r="F15" s="285"/>
      <c r="G15" s="283">
        <f>IF('Input Data'!$H$45&lt;'Input Data'!$H$34,F15,F15-2)</f>
        <v>0</v>
      </c>
      <c r="H15" s="742"/>
      <c r="I15" s="743">
        <f t="shared" si="0"/>
        <v>0</v>
      </c>
    </row>
    <row r="16" spans="1:9" ht="15.75" thickBot="1" x14ac:dyDescent="0.25">
      <c r="A16" s="135"/>
      <c r="B16" s="136"/>
      <c r="C16" s="136"/>
      <c r="D16" s="136"/>
      <c r="E16" s="136"/>
      <c r="F16" s="286"/>
      <c r="G16" s="865">
        <f>IF('Input Data'!$H$45&lt;'Input Data'!$H$34,F16,F16-2)</f>
        <v>0</v>
      </c>
      <c r="H16" s="744"/>
      <c r="I16" s="745">
        <f t="shared" si="0"/>
        <v>0</v>
      </c>
    </row>
    <row r="17" spans="1:9" ht="15.75" thickBot="1" x14ac:dyDescent="0.25">
      <c r="A17" s="243"/>
      <c r="B17" s="244"/>
      <c r="C17" s="244"/>
      <c r="D17" s="244"/>
      <c r="E17" s="244"/>
      <c r="F17" s="244"/>
      <c r="G17" s="244"/>
      <c r="H17" s="746" t="s">
        <v>176</v>
      </c>
      <c r="I17" s="747">
        <f>SUM(I7:I16)</f>
        <v>0</v>
      </c>
    </row>
    <row r="18" spans="1:9" ht="16.5" thickTop="1" thickBot="1" x14ac:dyDescent="0.25">
      <c r="A18" s="98"/>
      <c r="B18" s="98"/>
      <c r="C18" s="98"/>
      <c r="D18" s="98"/>
      <c r="E18" s="98"/>
      <c r="F18" s="98"/>
      <c r="G18" s="98"/>
      <c r="H18" s="722" t="s">
        <v>295</v>
      </c>
      <c r="I18" s="723"/>
    </row>
    <row r="19" spans="1:9" ht="15.75" thickBot="1" x14ac:dyDescent="0.25">
      <c r="A19" s="93"/>
      <c r="B19" s="93"/>
      <c r="C19" s="93"/>
      <c r="D19" s="93"/>
      <c r="E19" s="93"/>
      <c r="F19" s="93"/>
      <c r="G19" s="93"/>
      <c r="H19" s="748"/>
      <c r="I19" s="749"/>
    </row>
    <row r="20" spans="1:9" ht="15.75" thickTop="1" x14ac:dyDescent="0.2">
      <c r="A20" s="121" t="s">
        <v>47</v>
      </c>
      <c r="B20" s="245"/>
      <c r="C20" s="245"/>
      <c r="D20" s="245"/>
      <c r="E20" s="245"/>
      <c r="F20" s="245"/>
      <c r="G20" s="245"/>
      <c r="H20" s="750"/>
      <c r="I20" s="751"/>
    </row>
    <row r="21" spans="1:9" x14ac:dyDescent="0.2">
      <c r="A21" s="137" t="s">
        <v>48</v>
      </c>
      <c r="B21" s="138" t="s">
        <v>49</v>
      </c>
      <c r="C21" s="138" t="s">
        <v>256</v>
      </c>
      <c r="D21" s="138"/>
      <c r="E21" s="90"/>
      <c r="F21" s="90"/>
      <c r="G21" s="138" t="s">
        <v>50</v>
      </c>
      <c r="H21" s="752">
        <v>1600</v>
      </c>
      <c r="I21" s="753"/>
    </row>
    <row r="22" spans="1:9" x14ac:dyDescent="0.2">
      <c r="A22" s="137" t="s">
        <v>33</v>
      </c>
      <c r="B22" s="138" t="s">
        <v>49</v>
      </c>
      <c r="C22" s="139"/>
      <c r="D22" s="139"/>
      <c r="E22" s="140"/>
      <c r="F22" s="90"/>
      <c r="G22" s="138" t="s">
        <v>50</v>
      </c>
      <c r="H22" s="754"/>
      <c r="I22" s="755"/>
    </row>
    <row r="23" spans="1:9" x14ac:dyDescent="0.2">
      <c r="A23" s="137" t="s">
        <v>35</v>
      </c>
      <c r="B23" s="138" t="s">
        <v>49</v>
      </c>
      <c r="C23" s="138"/>
      <c r="D23" s="138"/>
      <c r="E23" s="90"/>
      <c r="F23" s="90"/>
      <c r="G23" s="138" t="s">
        <v>50</v>
      </c>
      <c r="H23" s="752"/>
      <c r="I23" s="753"/>
    </row>
    <row r="24" spans="1:9" ht="45" x14ac:dyDescent="0.2">
      <c r="A24" s="128" t="s">
        <v>4</v>
      </c>
      <c r="B24" s="129" t="s">
        <v>37</v>
      </c>
      <c r="C24" s="129" t="s">
        <v>39</v>
      </c>
      <c r="D24" s="129" t="s">
        <v>51</v>
      </c>
      <c r="E24" s="129" t="s">
        <v>52</v>
      </c>
      <c r="F24" s="129" t="s">
        <v>171</v>
      </c>
      <c r="G24" s="129" t="s">
        <v>53</v>
      </c>
      <c r="H24" s="756" t="s">
        <v>5</v>
      </c>
      <c r="I24" s="757" t="s">
        <v>40</v>
      </c>
    </row>
    <row r="25" spans="1:9" x14ac:dyDescent="0.2">
      <c r="A25" s="335"/>
      <c r="B25" s="132"/>
      <c r="C25" s="132"/>
      <c r="D25" s="132"/>
      <c r="E25" s="132"/>
      <c r="F25" s="132"/>
      <c r="G25" s="284">
        <v>0</v>
      </c>
      <c r="H25" s="740">
        <v>0</v>
      </c>
      <c r="I25" s="758">
        <f>G25*H25+F25</f>
        <v>0</v>
      </c>
    </row>
    <row r="26" spans="1:9" x14ac:dyDescent="0.2">
      <c r="A26" s="336"/>
      <c r="B26" s="134"/>
      <c r="C26" s="134"/>
      <c r="D26" s="134"/>
      <c r="E26" s="134"/>
      <c r="F26" s="134"/>
      <c r="G26" s="285"/>
      <c r="H26" s="742"/>
      <c r="I26" s="743">
        <f t="shared" ref="I26:I34" si="1">G26*H26+F26</f>
        <v>0</v>
      </c>
    </row>
    <row r="27" spans="1:9" x14ac:dyDescent="0.2">
      <c r="A27" s="336"/>
      <c r="B27" s="134"/>
      <c r="C27" s="134"/>
      <c r="D27" s="134"/>
      <c r="E27" s="134"/>
      <c r="F27" s="134"/>
      <c r="G27" s="285"/>
      <c r="H27" s="742"/>
      <c r="I27" s="743">
        <f t="shared" si="1"/>
        <v>0</v>
      </c>
    </row>
    <row r="28" spans="1:9" x14ac:dyDescent="0.2">
      <c r="A28" s="336"/>
      <c r="B28" s="134"/>
      <c r="C28" s="134"/>
      <c r="D28" s="134"/>
      <c r="E28" s="134"/>
      <c r="F28" s="134"/>
      <c r="G28" s="285"/>
      <c r="H28" s="742"/>
      <c r="I28" s="743">
        <f t="shared" si="1"/>
        <v>0</v>
      </c>
    </row>
    <row r="29" spans="1:9" x14ac:dyDescent="0.2">
      <c r="A29" s="336"/>
      <c r="B29" s="134"/>
      <c r="C29" s="134"/>
      <c r="D29" s="134"/>
      <c r="E29" s="134"/>
      <c r="F29" s="134"/>
      <c r="G29" s="285"/>
      <c r="H29" s="742"/>
      <c r="I29" s="743">
        <f t="shared" si="1"/>
        <v>0</v>
      </c>
    </row>
    <row r="30" spans="1:9" x14ac:dyDescent="0.2">
      <c r="A30" s="336"/>
      <c r="B30" s="134"/>
      <c r="C30" s="134"/>
      <c r="D30" s="134"/>
      <c r="E30" s="134"/>
      <c r="F30" s="134"/>
      <c r="G30" s="285"/>
      <c r="H30" s="742"/>
      <c r="I30" s="743">
        <f t="shared" si="1"/>
        <v>0</v>
      </c>
    </row>
    <row r="31" spans="1:9" ht="15.75" customHeight="1" x14ac:dyDescent="0.2">
      <c r="A31" s="336"/>
      <c r="B31" s="134"/>
      <c r="C31" s="134"/>
      <c r="D31" s="134"/>
      <c r="E31" s="134"/>
      <c r="F31" s="134"/>
      <c r="G31" s="285"/>
      <c r="H31" s="742"/>
      <c r="I31" s="743">
        <f t="shared" si="1"/>
        <v>0</v>
      </c>
    </row>
    <row r="32" spans="1:9" x14ac:dyDescent="0.2">
      <c r="A32" s="336"/>
      <c r="B32" s="134"/>
      <c r="C32" s="134"/>
      <c r="D32" s="134"/>
      <c r="E32" s="134"/>
      <c r="F32" s="134"/>
      <c r="G32" s="285"/>
      <c r="H32" s="742"/>
      <c r="I32" s="743">
        <f t="shared" si="1"/>
        <v>0</v>
      </c>
    </row>
    <row r="33" spans="1:9" x14ac:dyDescent="0.2">
      <c r="A33" s="336"/>
      <c r="B33" s="134"/>
      <c r="C33" s="134"/>
      <c r="D33" s="134"/>
      <c r="E33" s="134"/>
      <c r="F33" s="134"/>
      <c r="G33" s="285"/>
      <c r="H33" s="742"/>
      <c r="I33" s="743">
        <f t="shared" si="1"/>
        <v>0</v>
      </c>
    </row>
    <row r="34" spans="1:9" ht="15.75" thickBot="1" x14ac:dyDescent="0.25">
      <c r="A34" s="337"/>
      <c r="B34" s="136"/>
      <c r="C34" s="136"/>
      <c r="D34" s="136"/>
      <c r="E34" s="136"/>
      <c r="F34" s="136"/>
      <c r="G34" s="286"/>
      <c r="H34" s="744"/>
      <c r="I34" s="759">
        <f t="shared" si="1"/>
        <v>0</v>
      </c>
    </row>
    <row r="35" spans="1:9" ht="15.75" thickTop="1" x14ac:dyDescent="0.2">
      <c r="A35" s="246"/>
      <c r="B35" s="247"/>
      <c r="C35" s="247"/>
      <c r="D35" s="247"/>
      <c r="E35" s="247"/>
      <c r="F35" s="247"/>
      <c r="G35" s="247"/>
      <c r="H35" s="760" t="s">
        <v>54</v>
      </c>
      <c r="I35" s="761">
        <f>SUM(I25:I34)</f>
        <v>0</v>
      </c>
    </row>
    <row r="36" spans="1:9" ht="15.75" thickBot="1" x14ac:dyDescent="0.25">
      <c r="A36" s="137"/>
      <c r="B36" s="142"/>
      <c r="C36" s="142"/>
      <c r="D36" s="142"/>
      <c r="E36" s="142"/>
      <c r="F36" s="142"/>
      <c r="G36" s="142"/>
      <c r="H36" s="722" t="s">
        <v>295</v>
      </c>
      <c r="I36" s="723">
        <v>0</v>
      </c>
    </row>
    <row r="37" spans="1:9" x14ac:dyDescent="0.2">
      <c r="A37" s="137"/>
      <c r="B37" s="142"/>
      <c r="C37" s="142"/>
      <c r="D37" s="142"/>
      <c r="E37" s="142"/>
      <c r="F37" s="142"/>
      <c r="G37" s="142"/>
      <c r="H37" s="142"/>
      <c r="I37" s="372"/>
    </row>
    <row r="38" spans="1:9" x14ac:dyDescent="0.2">
      <c r="A38" s="143" t="s">
        <v>401</v>
      </c>
      <c r="B38" s="126"/>
      <c r="C38" s="126"/>
      <c r="D38" s="126"/>
      <c r="E38" s="126"/>
      <c r="F38" s="126"/>
      <c r="G38" s="126"/>
      <c r="H38" s="126"/>
      <c r="I38" s="144"/>
    </row>
    <row r="39" spans="1:9" x14ac:dyDescent="0.2">
      <c r="A39" s="128" t="s">
        <v>4</v>
      </c>
      <c r="B39" s="145" t="s">
        <v>37</v>
      </c>
      <c r="C39" s="146" t="s">
        <v>24</v>
      </c>
      <c r="D39" s="129" t="s">
        <v>55</v>
      </c>
      <c r="E39" s="129" t="s">
        <v>56</v>
      </c>
      <c r="F39" s="129"/>
      <c r="G39" s="129" t="s">
        <v>6</v>
      </c>
      <c r="H39" s="129" t="s">
        <v>11</v>
      </c>
      <c r="I39" s="141" t="s">
        <v>40</v>
      </c>
    </row>
    <row r="40" spans="1:9" x14ac:dyDescent="0.2">
      <c r="A40" s="335"/>
      <c r="B40" s="132"/>
      <c r="C40" s="132"/>
      <c r="D40" s="132"/>
      <c r="E40" s="132"/>
      <c r="F40" s="132"/>
      <c r="G40" s="284"/>
      <c r="H40" s="132"/>
      <c r="I40" s="762"/>
    </row>
    <row r="41" spans="1:9" x14ac:dyDescent="0.2">
      <c r="A41" s="133"/>
      <c r="B41" s="134"/>
      <c r="C41" s="134"/>
      <c r="D41" s="134"/>
      <c r="E41" s="134"/>
      <c r="F41" s="134"/>
      <c r="G41" s="285"/>
      <c r="H41" s="134"/>
      <c r="I41" s="763"/>
    </row>
    <row r="42" spans="1:9" x14ac:dyDescent="0.2">
      <c r="A42" s="133"/>
      <c r="B42" s="134"/>
      <c r="C42" s="134"/>
      <c r="D42" s="134"/>
      <c r="E42" s="134"/>
      <c r="F42" s="134"/>
      <c r="G42" s="285"/>
      <c r="H42" s="134"/>
      <c r="I42" s="763"/>
    </row>
    <row r="43" spans="1:9" x14ac:dyDescent="0.2">
      <c r="A43" s="133"/>
      <c r="B43" s="134"/>
      <c r="C43" s="134"/>
      <c r="D43" s="134"/>
      <c r="E43" s="134"/>
      <c r="F43" s="134"/>
      <c r="G43" s="285"/>
      <c r="H43" s="134"/>
      <c r="I43" s="763"/>
    </row>
    <row r="44" spans="1:9" x14ac:dyDescent="0.2">
      <c r="A44" s="133"/>
      <c r="B44" s="134"/>
      <c r="C44" s="134"/>
      <c r="D44" s="134"/>
      <c r="E44" s="134"/>
      <c r="F44" s="134"/>
      <c r="G44" s="285"/>
      <c r="H44" s="134"/>
      <c r="I44" s="763"/>
    </row>
    <row r="45" spans="1:9" x14ac:dyDescent="0.2">
      <c r="A45" s="133"/>
      <c r="B45" s="134"/>
      <c r="C45" s="134"/>
      <c r="D45" s="134"/>
      <c r="E45" s="134"/>
      <c r="F45" s="134"/>
      <c r="G45" s="285"/>
      <c r="H45" s="134"/>
      <c r="I45" s="763"/>
    </row>
    <row r="46" spans="1:9" x14ac:dyDescent="0.2">
      <c r="A46" s="133"/>
      <c r="B46" s="134"/>
      <c r="C46" s="134"/>
      <c r="D46" s="134"/>
      <c r="E46" s="134"/>
      <c r="F46" s="134"/>
      <c r="G46" s="285"/>
      <c r="H46" s="134"/>
      <c r="I46" s="763"/>
    </row>
    <row r="47" spans="1:9" ht="15.75" thickBot="1" x14ac:dyDescent="0.25">
      <c r="A47" s="135"/>
      <c r="B47" s="136"/>
      <c r="C47" s="136"/>
      <c r="D47" s="136"/>
      <c r="E47" s="136"/>
      <c r="F47" s="136"/>
      <c r="G47" s="286"/>
      <c r="H47" s="136"/>
      <c r="I47" s="764"/>
    </row>
    <row r="48" spans="1:9" x14ac:dyDescent="0.2">
      <c r="A48" s="246"/>
      <c r="B48" s="247"/>
      <c r="C48" s="247"/>
      <c r="D48" s="247"/>
      <c r="E48" s="247"/>
      <c r="F48" s="247"/>
      <c r="G48" s="247"/>
      <c r="H48" s="212" t="s">
        <v>57</v>
      </c>
      <c r="I48" s="761">
        <f>SUM(I40:I47)</f>
        <v>0</v>
      </c>
    </row>
    <row r="49" spans="1:9" ht="15.75" thickBot="1" x14ac:dyDescent="0.25">
      <c r="A49" s="137"/>
      <c r="B49" s="142"/>
      <c r="C49" s="142"/>
      <c r="D49" s="142"/>
      <c r="E49" s="142"/>
      <c r="F49" s="142"/>
      <c r="G49" s="142"/>
      <c r="H49" s="142" t="s">
        <v>295</v>
      </c>
      <c r="I49" s="723"/>
    </row>
    <row r="50" spans="1:9" x14ac:dyDescent="0.2">
      <c r="A50" s="91"/>
      <c r="B50" s="90"/>
      <c r="C50" s="90"/>
      <c r="D50" s="90"/>
      <c r="E50" s="90"/>
      <c r="F50" s="90"/>
      <c r="G50" s="90"/>
      <c r="H50" s="90"/>
      <c r="I50" s="753"/>
    </row>
    <row r="51" spans="1:9" x14ac:dyDescent="0.2">
      <c r="A51" s="143" t="s">
        <v>58</v>
      </c>
      <c r="B51" s="126"/>
      <c r="C51" s="126"/>
      <c r="D51" s="126"/>
      <c r="E51" s="126"/>
      <c r="F51" s="126"/>
      <c r="G51" s="126"/>
      <c r="H51" s="126"/>
      <c r="I51" s="765"/>
    </row>
    <row r="52" spans="1:9" ht="30" x14ac:dyDescent="0.2">
      <c r="A52" s="147" t="s">
        <v>4</v>
      </c>
      <c r="B52" s="145" t="s">
        <v>37</v>
      </c>
      <c r="C52" s="146" t="s">
        <v>24</v>
      </c>
      <c r="D52" s="148" t="s">
        <v>44</v>
      </c>
      <c r="E52" s="148" t="s">
        <v>45</v>
      </c>
      <c r="F52" s="148"/>
      <c r="G52" s="129" t="s">
        <v>59</v>
      </c>
      <c r="H52" s="129" t="s">
        <v>60</v>
      </c>
      <c r="I52" s="766" t="s">
        <v>40</v>
      </c>
    </row>
    <row r="53" spans="1:9" x14ac:dyDescent="0.2">
      <c r="A53" s="220"/>
      <c r="B53" s="149"/>
      <c r="C53" s="149"/>
      <c r="D53" s="132"/>
      <c r="E53" s="132"/>
      <c r="F53" s="132"/>
      <c r="G53" s="132"/>
      <c r="H53" s="150"/>
      <c r="I53" s="762"/>
    </row>
    <row r="54" spans="1:9" x14ac:dyDescent="0.2">
      <c r="A54" s="229"/>
      <c r="B54" s="151"/>
      <c r="C54" s="151"/>
      <c r="D54" s="134"/>
      <c r="E54" s="134"/>
      <c r="F54" s="134"/>
      <c r="G54" s="134"/>
      <c r="H54" s="134"/>
      <c r="I54" s="763"/>
    </row>
    <row r="55" spans="1:9" x14ac:dyDescent="0.2">
      <c r="A55" s="228"/>
      <c r="B55" s="151"/>
      <c r="C55" s="151"/>
      <c r="D55" s="134"/>
      <c r="E55" s="134"/>
      <c r="F55" s="134"/>
      <c r="G55" s="134"/>
      <c r="H55" s="134"/>
      <c r="I55" s="763"/>
    </row>
    <row r="56" spans="1:9" x14ac:dyDescent="0.2">
      <c r="A56" s="133"/>
      <c r="B56" s="151"/>
      <c r="C56" s="151"/>
      <c r="D56" s="134"/>
      <c r="E56" s="134"/>
      <c r="F56" s="134"/>
      <c r="G56" s="134"/>
      <c r="H56" s="134"/>
      <c r="I56" s="763"/>
    </row>
    <row r="57" spans="1:9" x14ac:dyDescent="0.2">
      <c r="A57" s="133"/>
      <c r="B57" s="151"/>
      <c r="C57" s="151"/>
      <c r="D57" s="134"/>
      <c r="E57" s="134"/>
      <c r="F57" s="134"/>
      <c r="G57" s="134"/>
      <c r="H57" s="134"/>
      <c r="I57" s="763"/>
    </row>
    <row r="58" spans="1:9" x14ac:dyDescent="0.2">
      <c r="A58" s="133"/>
      <c r="B58" s="151"/>
      <c r="C58" s="151"/>
      <c r="D58" s="134"/>
      <c r="E58" s="134"/>
      <c r="F58" s="134"/>
      <c r="G58" s="134"/>
      <c r="H58" s="134"/>
      <c r="I58" s="763"/>
    </row>
    <row r="59" spans="1:9" ht="15.75" thickBot="1" x14ac:dyDescent="0.25">
      <c r="A59" s="135"/>
      <c r="B59" s="152"/>
      <c r="C59" s="152"/>
      <c r="D59" s="136"/>
      <c r="E59" s="136"/>
      <c r="F59" s="136"/>
      <c r="G59" s="136"/>
      <c r="H59" s="136"/>
      <c r="I59" s="764"/>
    </row>
    <row r="60" spans="1:9" x14ac:dyDescent="0.2">
      <c r="A60" s="246"/>
      <c r="B60" s="247"/>
      <c r="C60" s="247"/>
      <c r="D60" s="247"/>
      <c r="E60" s="247"/>
      <c r="F60" s="247"/>
      <c r="G60" s="247"/>
      <c r="H60" s="212" t="s">
        <v>61</v>
      </c>
      <c r="I60" s="761">
        <f>SUM(I53:I59)</f>
        <v>0</v>
      </c>
    </row>
    <row r="61" spans="1:9" ht="15.75" thickBot="1" x14ac:dyDescent="0.25">
      <c r="A61" s="137"/>
      <c r="B61" s="142"/>
      <c r="C61" s="142"/>
      <c r="D61" s="142"/>
      <c r="E61" s="142"/>
      <c r="F61" s="142"/>
      <c r="G61" s="142"/>
      <c r="H61" s="142" t="s">
        <v>295</v>
      </c>
      <c r="I61" s="723"/>
    </row>
    <row r="62" spans="1:9" ht="15.75" thickBot="1" x14ac:dyDescent="0.25">
      <c r="A62" s="137"/>
      <c r="B62" s="142"/>
      <c r="C62" s="142"/>
      <c r="D62" s="142"/>
      <c r="E62" s="142"/>
      <c r="F62" s="142"/>
      <c r="G62" s="142"/>
      <c r="H62" s="248"/>
      <c r="I62" s="753"/>
    </row>
    <row r="63" spans="1:9" ht="15.75" thickTop="1" x14ac:dyDescent="0.2">
      <c r="A63" s="154"/>
      <c r="B63" s="98"/>
      <c r="C63" s="98"/>
      <c r="D63" s="98"/>
      <c r="E63" s="98"/>
      <c r="F63" s="98"/>
      <c r="G63" s="98"/>
      <c r="H63" s="99" t="s">
        <v>173</v>
      </c>
      <c r="I63" s="767">
        <f>I48+I60+I35</f>
        <v>0</v>
      </c>
    </row>
    <row r="64" spans="1:9" ht="15.75" thickBot="1" x14ac:dyDescent="0.25">
      <c r="A64" s="155"/>
      <c r="B64" s="153"/>
      <c r="C64" s="153"/>
      <c r="D64" s="153"/>
      <c r="E64" s="153"/>
      <c r="F64" s="153"/>
      <c r="G64" s="153"/>
      <c r="H64" s="153" t="s">
        <v>295</v>
      </c>
      <c r="I64" s="768">
        <f>I18+I36+I49+I61</f>
        <v>0</v>
      </c>
    </row>
    <row r="65" ht="15.75" thickTop="1" x14ac:dyDescent="0.2"/>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2">
    <mergeCell ref="A3:B3"/>
    <mergeCell ref="F3:G3"/>
  </mergeCells>
  <phoneticPr fontId="49" type="noConversion"/>
  <printOptions horizontalCentered="1"/>
  <pageMargins left="0.55118110236220474" right="0.55118110236220474" top="0.82677165354330717" bottom="0.78740157480314965" header="0.51181102362204722" footer="0.51181102362204722"/>
  <pageSetup paperSize="9" scale="7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3"/>
  <sheetViews>
    <sheetView zoomScale="75" zoomScaleNormal="75" zoomScaleSheetLayoutView="90" workbookViewId="0">
      <selection activeCell="B15" sqref="B15"/>
    </sheetView>
  </sheetViews>
  <sheetFormatPr defaultRowHeight="15" x14ac:dyDescent="0.2"/>
  <cols>
    <col min="1" max="1" width="34.5546875" customWidth="1"/>
    <col min="9" max="9" width="12.88671875" customWidth="1"/>
  </cols>
  <sheetData>
    <row r="1" spans="1:9" ht="18.75" thickTop="1" x14ac:dyDescent="0.2">
      <c r="A1" s="863" t="s">
        <v>62</v>
      </c>
      <c r="B1" s="122"/>
      <c r="C1" s="122"/>
      <c r="D1" s="122"/>
      <c r="E1" s="122"/>
      <c r="F1" s="122"/>
      <c r="G1" s="122"/>
      <c r="H1" s="122"/>
      <c r="I1" s="123"/>
    </row>
    <row r="2" spans="1:9" ht="15.75" x14ac:dyDescent="0.2">
      <c r="A2" s="156"/>
      <c r="B2" s="157"/>
      <c r="C2" s="157"/>
      <c r="D2" s="157"/>
      <c r="E2" s="226" t="s">
        <v>177</v>
      </c>
      <c r="F2" s="157"/>
      <c r="G2" s="157"/>
      <c r="H2" s="157"/>
      <c r="I2" s="158"/>
    </row>
    <row r="3" spans="1:9" ht="16.5" thickBot="1" x14ac:dyDescent="0.25">
      <c r="A3" s="350"/>
      <c r="B3" s="357" t="s">
        <v>298</v>
      </c>
      <c r="C3" s="861">
        <f>'Input Data'!$D$29</f>
        <v>0</v>
      </c>
      <c r="E3" s="1130" t="s">
        <v>249</v>
      </c>
      <c r="F3" s="1131"/>
      <c r="G3" s="506">
        <f>'Input Data'!$D$6</f>
        <v>0</v>
      </c>
      <c r="H3" s="90"/>
      <c r="I3" s="92"/>
    </row>
    <row r="4" spans="1:9" ht="16.5" thickTop="1" thickBot="1" x14ac:dyDescent="0.25">
      <c r="A4" s="159"/>
      <c r="B4" s="93"/>
      <c r="C4" s="93"/>
      <c r="D4" s="93"/>
      <c r="E4" s="93"/>
      <c r="F4" s="93"/>
      <c r="G4" s="93"/>
      <c r="H4" s="93"/>
      <c r="I4" s="94"/>
    </row>
    <row r="5" spans="1:9" ht="15.75" thickTop="1" x14ac:dyDescent="0.2">
      <c r="A5" s="160"/>
      <c r="B5" s="245"/>
      <c r="C5" s="225"/>
      <c r="D5" s="103"/>
      <c r="E5" s="103"/>
      <c r="F5" s="103"/>
      <c r="G5" s="103"/>
      <c r="H5" s="103"/>
      <c r="I5" s="125"/>
    </row>
    <row r="6" spans="1:9" x14ac:dyDescent="0.2">
      <c r="A6" s="143" t="s">
        <v>297</v>
      </c>
      <c r="D6" s="102"/>
      <c r="E6" s="102"/>
      <c r="F6" s="102"/>
      <c r="G6" s="102"/>
      <c r="H6" s="102"/>
      <c r="I6" s="101"/>
    </row>
    <row r="7" spans="1:9" ht="30" x14ac:dyDescent="0.2">
      <c r="A7" s="1124" t="s">
        <v>63</v>
      </c>
      <c r="B7" s="1125"/>
      <c r="C7" s="1125"/>
      <c r="D7" s="1125"/>
      <c r="E7" s="1125"/>
      <c r="F7" s="1126"/>
      <c r="G7" s="148" t="s">
        <v>17</v>
      </c>
      <c r="H7" s="148" t="s">
        <v>5</v>
      </c>
      <c r="I7" s="130" t="s">
        <v>40</v>
      </c>
    </row>
    <row r="8" spans="1:9" x14ac:dyDescent="0.2">
      <c r="A8" s="1127"/>
      <c r="B8" s="1128"/>
      <c r="C8" s="1128"/>
      <c r="D8" s="1128"/>
      <c r="E8" s="1128"/>
      <c r="F8" s="1129"/>
      <c r="G8" s="161"/>
      <c r="H8" s="769"/>
      <c r="I8" s="770">
        <f t="shared" ref="I8:I14" si="0">G8*H8</f>
        <v>0</v>
      </c>
    </row>
    <row r="9" spans="1:9" x14ac:dyDescent="0.2">
      <c r="A9" s="1121"/>
      <c r="B9" s="1122"/>
      <c r="C9" s="1122"/>
      <c r="D9" s="1122"/>
      <c r="E9" s="1122"/>
      <c r="F9" s="1123"/>
      <c r="G9" s="134"/>
      <c r="H9" s="771"/>
      <c r="I9" s="743">
        <f t="shared" si="0"/>
        <v>0</v>
      </c>
    </row>
    <row r="10" spans="1:9" x14ac:dyDescent="0.2">
      <c r="A10" s="1121"/>
      <c r="B10" s="1122"/>
      <c r="C10" s="1122"/>
      <c r="D10" s="1122"/>
      <c r="E10" s="1122"/>
      <c r="F10" s="1123"/>
      <c r="G10" s="134"/>
      <c r="H10" s="771"/>
      <c r="I10" s="743">
        <f t="shared" si="0"/>
        <v>0</v>
      </c>
    </row>
    <row r="11" spans="1:9" x14ac:dyDescent="0.2">
      <c r="A11" s="1121"/>
      <c r="B11" s="1122"/>
      <c r="C11" s="1122"/>
      <c r="D11" s="1122"/>
      <c r="E11" s="1122"/>
      <c r="F11" s="1123"/>
      <c r="G11" s="134"/>
      <c r="H11" s="771"/>
      <c r="I11" s="743">
        <f t="shared" si="0"/>
        <v>0</v>
      </c>
    </row>
    <row r="12" spans="1:9" x14ac:dyDescent="0.2">
      <c r="A12" s="1121"/>
      <c r="B12" s="1122"/>
      <c r="C12" s="1122"/>
      <c r="D12" s="1122"/>
      <c r="E12" s="1122"/>
      <c r="F12" s="1123"/>
      <c r="G12" s="134"/>
      <c r="H12" s="771"/>
      <c r="I12" s="743">
        <f t="shared" si="0"/>
        <v>0</v>
      </c>
    </row>
    <row r="13" spans="1:9" x14ac:dyDescent="0.2">
      <c r="A13" s="1121"/>
      <c r="B13" s="1122"/>
      <c r="C13" s="1122"/>
      <c r="D13" s="1122"/>
      <c r="E13" s="1122"/>
      <c r="F13" s="1123"/>
      <c r="G13" s="134"/>
      <c r="H13" s="771"/>
      <c r="I13" s="743">
        <f t="shared" si="0"/>
        <v>0</v>
      </c>
    </row>
    <row r="14" spans="1:9" ht="15.75" thickBot="1" x14ac:dyDescent="0.25">
      <c r="A14" s="1132"/>
      <c r="B14" s="1133"/>
      <c r="C14" s="1133"/>
      <c r="D14" s="1133"/>
      <c r="E14" s="1133"/>
      <c r="F14" s="1134"/>
      <c r="G14" s="136"/>
      <c r="H14" s="772"/>
      <c r="I14" s="745">
        <f t="shared" si="0"/>
        <v>0</v>
      </c>
    </row>
    <row r="15" spans="1:9" ht="15.75" thickBot="1" x14ac:dyDescent="0.25">
      <c r="A15" s="246"/>
      <c r="B15" s="247"/>
      <c r="C15" s="247"/>
      <c r="D15" s="247"/>
      <c r="E15" s="247"/>
      <c r="F15" s="247"/>
      <c r="G15" s="247"/>
      <c r="H15" s="760" t="s">
        <v>296</v>
      </c>
      <c r="I15" s="747">
        <f>SUM(I8:I14)</f>
        <v>0</v>
      </c>
    </row>
    <row r="16" spans="1:9" ht="16.5" thickTop="1" thickBot="1" x14ac:dyDescent="0.25">
      <c r="A16" s="137"/>
      <c r="B16" s="142"/>
      <c r="C16" s="142"/>
      <c r="D16" s="142"/>
      <c r="E16" s="142"/>
      <c r="F16" s="142"/>
      <c r="G16" s="142"/>
      <c r="H16" s="722" t="s">
        <v>295</v>
      </c>
      <c r="I16" s="773"/>
    </row>
    <row r="17" spans="1:9" x14ac:dyDescent="0.2">
      <c r="A17" s="137"/>
      <c r="B17" s="142"/>
      <c r="C17" s="142"/>
      <c r="D17" s="142"/>
      <c r="E17" s="142"/>
      <c r="F17" s="142"/>
      <c r="G17" s="142"/>
      <c r="H17" s="722"/>
      <c r="I17" s="774"/>
    </row>
    <row r="18" spans="1:9" x14ac:dyDescent="0.2">
      <c r="A18" s="143" t="s">
        <v>15</v>
      </c>
      <c r="B18" s="126"/>
      <c r="C18" s="126"/>
      <c r="D18" s="126"/>
      <c r="E18" s="126"/>
      <c r="F18" s="126"/>
      <c r="G18" s="126"/>
      <c r="H18" s="775"/>
      <c r="I18" s="765"/>
    </row>
    <row r="19" spans="1:9" x14ac:dyDescent="0.2">
      <c r="A19" s="1124" t="s">
        <v>16</v>
      </c>
      <c r="B19" s="1125"/>
      <c r="C19" s="1125"/>
      <c r="D19" s="1125"/>
      <c r="E19" s="1126"/>
      <c r="F19" s="148" t="s">
        <v>17</v>
      </c>
      <c r="G19" s="148" t="s">
        <v>64</v>
      </c>
      <c r="H19" s="776" t="s">
        <v>5</v>
      </c>
      <c r="I19" s="757" t="s">
        <v>40</v>
      </c>
    </row>
    <row r="20" spans="1:9" x14ac:dyDescent="0.2">
      <c r="A20" s="1127"/>
      <c r="B20" s="1128"/>
      <c r="C20" s="1128"/>
      <c r="D20" s="1128"/>
      <c r="E20" s="1129"/>
      <c r="F20" s="132">
        <v>0</v>
      </c>
      <c r="G20" s="132">
        <v>0</v>
      </c>
      <c r="H20" s="777">
        <v>0</v>
      </c>
      <c r="I20" s="741">
        <f t="shared" ref="I20:I28" si="1">F20*G20*H20</f>
        <v>0</v>
      </c>
    </row>
    <row r="21" spans="1:9" x14ac:dyDescent="0.2">
      <c r="A21" s="1121"/>
      <c r="B21" s="1122"/>
      <c r="C21" s="1122"/>
      <c r="D21" s="1122"/>
      <c r="E21" s="1123"/>
      <c r="F21" s="134"/>
      <c r="G21" s="134"/>
      <c r="H21" s="771"/>
      <c r="I21" s="743">
        <f t="shared" si="1"/>
        <v>0</v>
      </c>
    </row>
    <row r="22" spans="1:9" x14ac:dyDescent="0.2">
      <c r="A22" s="1121"/>
      <c r="B22" s="1122"/>
      <c r="C22" s="1122"/>
      <c r="D22" s="1122"/>
      <c r="E22" s="1123"/>
      <c r="F22" s="134"/>
      <c r="G22" s="134"/>
      <c r="H22" s="771"/>
      <c r="I22" s="743">
        <f t="shared" si="1"/>
        <v>0</v>
      </c>
    </row>
    <row r="23" spans="1:9" x14ac:dyDescent="0.2">
      <c r="A23" s="1121"/>
      <c r="B23" s="1122"/>
      <c r="C23" s="1122"/>
      <c r="D23" s="1122"/>
      <c r="E23" s="1123"/>
      <c r="F23" s="134"/>
      <c r="G23" s="134"/>
      <c r="H23" s="771"/>
      <c r="I23" s="743">
        <f t="shared" si="1"/>
        <v>0</v>
      </c>
    </row>
    <row r="24" spans="1:9" x14ac:dyDescent="0.2">
      <c r="A24" s="1121"/>
      <c r="B24" s="1122"/>
      <c r="C24" s="1122"/>
      <c r="D24" s="1122"/>
      <c r="E24" s="1123"/>
      <c r="F24" s="134"/>
      <c r="G24" s="134"/>
      <c r="H24" s="771"/>
      <c r="I24" s="743">
        <f t="shared" si="1"/>
        <v>0</v>
      </c>
    </row>
    <row r="25" spans="1:9" x14ac:dyDescent="0.2">
      <c r="A25" s="1121"/>
      <c r="B25" s="1122"/>
      <c r="C25" s="1122"/>
      <c r="D25" s="1122"/>
      <c r="E25" s="1123"/>
      <c r="F25" s="134"/>
      <c r="G25" s="134"/>
      <c r="H25" s="771"/>
      <c r="I25" s="743">
        <f t="shared" si="1"/>
        <v>0</v>
      </c>
    </row>
    <row r="26" spans="1:9" x14ac:dyDescent="0.2">
      <c r="A26" s="1121"/>
      <c r="B26" s="1122"/>
      <c r="C26" s="1122"/>
      <c r="D26" s="1122"/>
      <c r="E26" s="1123"/>
      <c r="F26" s="134"/>
      <c r="G26" s="134"/>
      <c r="H26" s="771"/>
      <c r="I26" s="743">
        <f t="shared" si="1"/>
        <v>0</v>
      </c>
    </row>
    <row r="27" spans="1:9" x14ac:dyDescent="0.2">
      <c r="A27" s="1121"/>
      <c r="B27" s="1122"/>
      <c r="C27" s="1122"/>
      <c r="D27" s="1122"/>
      <c r="E27" s="1123"/>
      <c r="F27" s="134"/>
      <c r="G27" s="134"/>
      <c r="H27" s="771"/>
      <c r="I27" s="743">
        <f t="shared" si="1"/>
        <v>0</v>
      </c>
    </row>
    <row r="28" spans="1:9" ht="15.75" thickBot="1" x14ac:dyDescent="0.25">
      <c r="A28" s="1132"/>
      <c r="B28" s="1133"/>
      <c r="C28" s="1133"/>
      <c r="D28" s="1133"/>
      <c r="E28" s="1134"/>
      <c r="F28" s="136"/>
      <c r="G28" s="136"/>
      <c r="H28" s="772"/>
      <c r="I28" s="745">
        <f t="shared" si="1"/>
        <v>0</v>
      </c>
    </row>
    <row r="29" spans="1:9" x14ac:dyDescent="0.2">
      <c r="A29" s="246"/>
      <c r="B29" s="247"/>
      <c r="C29" s="247"/>
      <c r="D29" s="247"/>
      <c r="E29" s="247"/>
      <c r="F29" s="247"/>
      <c r="G29" s="247"/>
      <c r="H29" s="760" t="s">
        <v>65</v>
      </c>
      <c r="I29" s="778">
        <f>SUM(I20:I28)</f>
        <v>0</v>
      </c>
    </row>
    <row r="30" spans="1:9" ht="15.75" thickBot="1" x14ac:dyDescent="0.25">
      <c r="A30" s="137"/>
      <c r="B30" s="142"/>
      <c r="C30" s="142"/>
      <c r="D30" s="142"/>
      <c r="E30" s="142"/>
      <c r="F30" s="142"/>
      <c r="G30" s="142"/>
      <c r="H30" s="722" t="s">
        <v>295</v>
      </c>
      <c r="I30" s="773">
        <v>0</v>
      </c>
    </row>
    <row r="31" spans="1:9" x14ac:dyDescent="0.2">
      <c r="A31" s="137"/>
      <c r="B31" s="142"/>
      <c r="C31" s="142"/>
      <c r="D31" s="142"/>
      <c r="E31" s="142"/>
      <c r="F31" s="142"/>
      <c r="G31" s="142"/>
      <c r="H31" s="722"/>
      <c r="I31" s="779"/>
    </row>
    <row r="32" spans="1:9" x14ac:dyDescent="0.2">
      <c r="A32" s="143" t="s">
        <v>66</v>
      </c>
      <c r="B32" s="126"/>
      <c r="C32" s="126"/>
      <c r="D32" s="126"/>
      <c r="E32" s="126"/>
      <c r="F32" s="126"/>
      <c r="G32" s="126"/>
      <c r="H32" s="775"/>
      <c r="I32" s="765"/>
    </row>
    <row r="33" spans="1:9" ht="45" x14ac:dyDescent="0.2">
      <c r="A33" s="1124" t="s">
        <v>16</v>
      </c>
      <c r="B33" s="1125"/>
      <c r="C33" s="1125"/>
      <c r="D33" s="1125"/>
      <c r="E33" s="1125"/>
      <c r="F33" s="1126"/>
      <c r="G33" s="129" t="s">
        <v>67</v>
      </c>
      <c r="H33" s="756" t="s">
        <v>5</v>
      </c>
      <c r="I33" s="757" t="s">
        <v>40</v>
      </c>
    </row>
    <row r="34" spans="1:9" x14ac:dyDescent="0.2">
      <c r="A34" s="1127"/>
      <c r="B34" s="1128"/>
      <c r="C34" s="1128"/>
      <c r="D34" s="1128"/>
      <c r="E34" s="1128"/>
      <c r="F34" s="1129"/>
      <c r="G34" s="132"/>
      <c r="H34" s="777"/>
      <c r="I34" s="741">
        <f t="shared" ref="I34:I40" si="2">G34*H34</f>
        <v>0</v>
      </c>
    </row>
    <row r="35" spans="1:9" x14ac:dyDescent="0.2">
      <c r="A35" s="1121"/>
      <c r="B35" s="1122"/>
      <c r="C35" s="1122"/>
      <c r="D35" s="1122"/>
      <c r="E35" s="1122"/>
      <c r="F35" s="1123"/>
      <c r="G35" s="134"/>
      <c r="H35" s="771"/>
      <c r="I35" s="743">
        <f t="shared" si="2"/>
        <v>0</v>
      </c>
    </row>
    <row r="36" spans="1:9" x14ac:dyDescent="0.2">
      <c r="A36" s="1121"/>
      <c r="B36" s="1122"/>
      <c r="C36" s="1122"/>
      <c r="D36" s="1122"/>
      <c r="E36" s="1122"/>
      <c r="F36" s="1123"/>
      <c r="G36" s="134"/>
      <c r="H36" s="771"/>
      <c r="I36" s="743">
        <f t="shared" si="2"/>
        <v>0</v>
      </c>
    </row>
    <row r="37" spans="1:9" x14ac:dyDescent="0.2">
      <c r="A37" s="1121"/>
      <c r="B37" s="1122"/>
      <c r="C37" s="1122"/>
      <c r="D37" s="1122"/>
      <c r="E37" s="1122"/>
      <c r="F37" s="1123"/>
      <c r="G37" s="134"/>
      <c r="H37" s="771"/>
      <c r="I37" s="743">
        <f t="shared" si="2"/>
        <v>0</v>
      </c>
    </row>
    <row r="38" spans="1:9" x14ac:dyDescent="0.2">
      <c r="A38" s="1121"/>
      <c r="B38" s="1122"/>
      <c r="C38" s="1122"/>
      <c r="D38" s="1122"/>
      <c r="E38" s="1122"/>
      <c r="F38" s="1123"/>
      <c r="G38" s="134"/>
      <c r="H38" s="771"/>
      <c r="I38" s="743">
        <f t="shared" si="2"/>
        <v>0</v>
      </c>
    </row>
    <row r="39" spans="1:9" x14ac:dyDescent="0.2">
      <c r="A39" s="1121"/>
      <c r="B39" s="1122"/>
      <c r="C39" s="1122"/>
      <c r="D39" s="1122"/>
      <c r="E39" s="1122"/>
      <c r="F39" s="1123"/>
      <c r="G39" s="134"/>
      <c r="H39" s="771"/>
      <c r="I39" s="743">
        <f t="shared" si="2"/>
        <v>0</v>
      </c>
    </row>
    <row r="40" spans="1:9" ht="15.75" thickBot="1" x14ac:dyDescent="0.25">
      <c r="A40" s="1132"/>
      <c r="B40" s="1133"/>
      <c r="C40" s="1133"/>
      <c r="D40" s="1133"/>
      <c r="E40" s="1133"/>
      <c r="F40" s="1134"/>
      <c r="G40" s="136"/>
      <c r="H40" s="772"/>
      <c r="I40" s="745">
        <f t="shared" si="2"/>
        <v>0</v>
      </c>
    </row>
    <row r="41" spans="1:9" x14ac:dyDescent="0.2">
      <c r="A41" s="246"/>
      <c r="B41" s="247"/>
      <c r="C41" s="247"/>
      <c r="D41" s="247"/>
      <c r="E41" s="247"/>
      <c r="F41" s="247"/>
      <c r="G41" s="247"/>
      <c r="H41" s="760" t="s">
        <v>68</v>
      </c>
      <c r="I41" s="761">
        <f>SUM(I34:I40)</f>
        <v>0</v>
      </c>
    </row>
    <row r="42" spans="1:9" ht="15.75" thickBot="1" x14ac:dyDescent="0.25">
      <c r="A42" s="137"/>
      <c r="B42" s="142"/>
      <c r="C42" s="142"/>
      <c r="D42" s="142"/>
      <c r="E42" s="142"/>
      <c r="F42" s="142"/>
      <c r="G42" s="142"/>
      <c r="H42" s="722" t="s">
        <v>295</v>
      </c>
      <c r="I42" s="773"/>
    </row>
    <row r="43" spans="1:9" x14ac:dyDescent="0.2">
      <c r="A43" s="137"/>
      <c r="B43" s="142"/>
      <c r="C43" s="142"/>
      <c r="D43" s="142"/>
      <c r="E43" s="142"/>
      <c r="F43" s="142"/>
      <c r="G43" s="142"/>
      <c r="H43" s="722"/>
      <c r="I43" s="779"/>
    </row>
    <row r="44" spans="1:9" x14ac:dyDescent="0.2">
      <c r="A44" s="164" t="s">
        <v>69</v>
      </c>
      <c r="B44" s="165"/>
      <c r="C44" s="165"/>
      <c r="D44" s="165"/>
      <c r="E44" s="165"/>
      <c r="F44" s="165"/>
      <c r="G44" s="165"/>
      <c r="H44" s="780"/>
      <c r="I44" s="781"/>
    </row>
    <row r="45" spans="1:9" ht="30" x14ac:dyDescent="0.2">
      <c r="A45" s="147" t="s">
        <v>4</v>
      </c>
      <c r="B45" s="148" t="s">
        <v>12</v>
      </c>
      <c r="C45" s="129" t="s">
        <v>70</v>
      </c>
      <c r="D45" s="1136" t="s">
        <v>71</v>
      </c>
      <c r="E45" s="1126"/>
      <c r="F45" s="148" t="s">
        <v>13</v>
      </c>
      <c r="G45" s="148" t="s">
        <v>14</v>
      </c>
      <c r="H45" s="776" t="s">
        <v>5</v>
      </c>
      <c r="I45" s="757" t="s">
        <v>40</v>
      </c>
    </row>
    <row r="46" spans="1:9" x14ac:dyDescent="0.2">
      <c r="A46" s="131"/>
      <c r="B46" s="132"/>
      <c r="C46" s="132">
        <v>100</v>
      </c>
      <c r="D46" s="1137"/>
      <c r="E46" s="1129"/>
      <c r="F46" s="132"/>
      <c r="G46" s="132"/>
      <c r="H46" s="740"/>
      <c r="I46" s="741">
        <f t="shared" ref="I46:I58" si="3">C46*H46</f>
        <v>0</v>
      </c>
    </row>
    <row r="47" spans="1:9" x14ac:dyDescent="0.2">
      <c r="A47" s="133"/>
      <c r="B47" s="134"/>
      <c r="C47" s="134"/>
      <c r="D47" s="1135"/>
      <c r="E47" s="1123"/>
      <c r="F47" s="134"/>
      <c r="G47" s="134"/>
      <c r="H47" s="742"/>
      <c r="I47" s="743">
        <f t="shared" si="3"/>
        <v>0</v>
      </c>
    </row>
    <row r="48" spans="1:9" x14ac:dyDescent="0.2">
      <c r="A48" s="133"/>
      <c r="B48" s="134"/>
      <c r="C48" s="134"/>
      <c r="D48" s="1135"/>
      <c r="E48" s="1123"/>
      <c r="F48" s="134"/>
      <c r="G48" s="134"/>
      <c r="H48" s="742"/>
      <c r="I48" s="743">
        <f t="shared" si="3"/>
        <v>0</v>
      </c>
    </row>
    <row r="49" spans="1:9" x14ac:dyDescent="0.2">
      <c r="A49" s="133"/>
      <c r="B49" s="134"/>
      <c r="C49" s="134"/>
      <c r="D49" s="1135"/>
      <c r="E49" s="1123"/>
      <c r="F49" s="134"/>
      <c r="G49" s="134"/>
      <c r="H49" s="742"/>
      <c r="I49" s="743">
        <f t="shared" si="3"/>
        <v>0</v>
      </c>
    </row>
    <row r="50" spans="1:9" x14ac:dyDescent="0.2">
      <c r="A50" s="133"/>
      <c r="B50" s="134"/>
      <c r="C50" s="134"/>
      <c r="D50" s="1135"/>
      <c r="E50" s="1123"/>
      <c r="F50" s="134"/>
      <c r="G50" s="134"/>
      <c r="H50" s="742"/>
      <c r="I50" s="743">
        <f t="shared" si="3"/>
        <v>0</v>
      </c>
    </row>
    <row r="51" spans="1:9" x14ac:dyDescent="0.2">
      <c r="A51" s="133"/>
      <c r="B51" s="134"/>
      <c r="C51" s="134"/>
      <c r="D51" s="1135"/>
      <c r="E51" s="1123"/>
      <c r="F51" s="134"/>
      <c r="G51" s="134"/>
      <c r="H51" s="742"/>
      <c r="I51" s="743">
        <f t="shared" si="3"/>
        <v>0</v>
      </c>
    </row>
    <row r="52" spans="1:9" x14ac:dyDescent="0.2">
      <c r="A52" s="133"/>
      <c r="B52" s="134"/>
      <c r="C52" s="134"/>
      <c r="D52" s="1135"/>
      <c r="E52" s="1123"/>
      <c r="F52" s="134"/>
      <c r="G52" s="134"/>
      <c r="H52" s="742"/>
      <c r="I52" s="743">
        <f t="shared" si="3"/>
        <v>0</v>
      </c>
    </row>
    <row r="53" spans="1:9" x14ac:dyDescent="0.2">
      <c r="A53" s="133"/>
      <c r="B53" s="134"/>
      <c r="C53" s="134"/>
      <c r="D53" s="1135"/>
      <c r="E53" s="1123"/>
      <c r="F53" s="134"/>
      <c r="G53" s="134"/>
      <c r="H53" s="742"/>
      <c r="I53" s="743">
        <f t="shared" si="3"/>
        <v>0</v>
      </c>
    </row>
    <row r="54" spans="1:9" x14ac:dyDescent="0.2">
      <c r="A54" s="133"/>
      <c r="B54" s="134"/>
      <c r="C54" s="134"/>
      <c r="D54" s="1135"/>
      <c r="E54" s="1123"/>
      <c r="F54" s="134"/>
      <c r="G54" s="134"/>
      <c r="H54" s="742"/>
      <c r="I54" s="743">
        <f t="shared" si="3"/>
        <v>0</v>
      </c>
    </row>
    <row r="55" spans="1:9" x14ac:dyDescent="0.2">
      <c r="A55" s="133"/>
      <c r="B55" s="134"/>
      <c r="C55" s="134"/>
      <c r="D55" s="1135"/>
      <c r="E55" s="1123"/>
      <c r="F55" s="134"/>
      <c r="G55" s="134"/>
      <c r="H55" s="742"/>
      <c r="I55" s="743">
        <f t="shared" si="3"/>
        <v>0</v>
      </c>
    </row>
    <row r="56" spans="1:9" x14ac:dyDescent="0.2">
      <c r="A56" s="133"/>
      <c r="B56" s="134"/>
      <c r="C56" s="134"/>
      <c r="D56" s="1135"/>
      <c r="E56" s="1123"/>
      <c r="F56" s="134"/>
      <c r="G56" s="134"/>
      <c r="H56" s="742"/>
      <c r="I56" s="743">
        <f t="shared" si="3"/>
        <v>0</v>
      </c>
    </row>
    <row r="57" spans="1:9" x14ac:dyDescent="0.2">
      <c r="A57" s="133"/>
      <c r="B57" s="134"/>
      <c r="C57" s="134"/>
      <c r="D57" s="1135"/>
      <c r="E57" s="1123"/>
      <c r="F57" s="134"/>
      <c r="G57" s="134"/>
      <c r="H57" s="742"/>
      <c r="I57" s="743">
        <f t="shared" si="3"/>
        <v>0</v>
      </c>
    </row>
    <row r="58" spans="1:9" ht="15.75" thickBot="1" x14ac:dyDescent="0.25">
      <c r="A58" s="135"/>
      <c r="B58" s="136"/>
      <c r="C58" s="136"/>
      <c r="D58" s="1140"/>
      <c r="E58" s="1134"/>
      <c r="F58" s="136"/>
      <c r="G58" s="136"/>
      <c r="H58" s="744"/>
      <c r="I58" s="745">
        <f t="shared" si="3"/>
        <v>0</v>
      </c>
    </row>
    <row r="59" spans="1:9" ht="15.75" thickBot="1" x14ac:dyDescent="0.25">
      <c r="A59" s="246"/>
      <c r="B59" s="247"/>
      <c r="C59" s="247"/>
      <c r="D59" s="247"/>
      <c r="E59" s="247"/>
      <c r="F59" s="247"/>
      <c r="G59" s="247"/>
      <c r="H59" s="760" t="s">
        <v>72</v>
      </c>
      <c r="I59" s="747">
        <f>SUM(I46:I58)</f>
        <v>0</v>
      </c>
    </row>
    <row r="60" spans="1:9" ht="16.5" thickTop="1" thickBot="1" x14ac:dyDescent="0.25">
      <c r="A60" s="142"/>
      <c r="B60" s="142"/>
      <c r="C60" s="142"/>
      <c r="D60" s="142"/>
      <c r="E60" s="142"/>
      <c r="F60" s="142"/>
      <c r="G60" s="142"/>
      <c r="H60" s="722" t="s">
        <v>295</v>
      </c>
      <c r="I60" s="782"/>
    </row>
    <row r="61" spans="1:9" ht="16.5" thickTop="1" thickBot="1" x14ac:dyDescent="0.25">
      <c r="A61" s="1138" t="s">
        <v>164</v>
      </c>
      <c r="B61" s="1139"/>
      <c r="C61" s="1139"/>
      <c r="D61" s="1139"/>
      <c r="E61" s="1139"/>
      <c r="F61" s="1139"/>
      <c r="G61" s="1139"/>
      <c r="H61" s="1139"/>
      <c r="I61" s="783">
        <f>I15+I29+I41+I59</f>
        <v>0</v>
      </c>
    </row>
    <row r="62" spans="1:9" ht="15.75" thickBot="1" x14ac:dyDescent="0.25">
      <c r="H62" s="142" t="s">
        <v>295</v>
      </c>
      <c r="I62" s="784">
        <f>I16+I30+I42+I60</f>
        <v>0</v>
      </c>
    </row>
    <row r="63"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2">
    <mergeCell ref="D53:E53"/>
    <mergeCell ref="D54:E54"/>
    <mergeCell ref="A61:H61"/>
    <mergeCell ref="D55:E55"/>
    <mergeCell ref="D56:E56"/>
    <mergeCell ref="D57:E57"/>
    <mergeCell ref="D58:E58"/>
    <mergeCell ref="D52:E52"/>
    <mergeCell ref="A40:F40"/>
    <mergeCell ref="D45:E45"/>
    <mergeCell ref="D46:E46"/>
    <mergeCell ref="A36:F36"/>
    <mergeCell ref="A37:F37"/>
    <mergeCell ref="A38:F38"/>
    <mergeCell ref="A39:F39"/>
    <mergeCell ref="D47:E47"/>
    <mergeCell ref="D48:E48"/>
    <mergeCell ref="D49:E49"/>
    <mergeCell ref="D50:E50"/>
    <mergeCell ref="D51:E51"/>
    <mergeCell ref="A22:E22"/>
    <mergeCell ref="A23:E23"/>
    <mergeCell ref="A24:E24"/>
    <mergeCell ref="A33:F33"/>
    <mergeCell ref="A34:F34"/>
    <mergeCell ref="A35:F35"/>
    <mergeCell ref="A25:E25"/>
    <mergeCell ref="A26:E26"/>
    <mergeCell ref="A27:E27"/>
    <mergeCell ref="A28:E28"/>
    <mergeCell ref="A21:E21"/>
    <mergeCell ref="A7:F7"/>
    <mergeCell ref="A8:F8"/>
    <mergeCell ref="A9:F9"/>
    <mergeCell ref="E3:F3"/>
    <mergeCell ref="A14:F14"/>
    <mergeCell ref="A19:E19"/>
    <mergeCell ref="A20:E20"/>
    <mergeCell ref="A10:F10"/>
    <mergeCell ref="A11:F11"/>
    <mergeCell ref="A12:F12"/>
    <mergeCell ref="A13:F13"/>
  </mergeCells>
  <phoneticPr fontId="49" type="noConversion"/>
  <pageMargins left="0.57999999999999996" right="0.49" top="1" bottom="1" header="0.5" footer="0.5"/>
  <pageSetup paperSize="9" scale="66"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Notes</vt:lpstr>
      <vt:lpstr>Input Data</vt:lpstr>
      <vt:lpstr>Worked Example</vt:lpstr>
      <vt:lpstr>Civil Build Tax Invoice</vt:lpstr>
      <vt:lpstr>Scales</vt:lpstr>
      <vt:lpstr>Previous Payments</vt:lpstr>
      <vt:lpstr>Time Based</vt:lpstr>
      <vt:lpstr>Travelling &amp; Subsistence</vt:lpstr>
      <vt:lpstr>Typing, Duplicating, &amp; Printing</vt:lpstr>
      <vt:lpstr>Site staff &amp; Other</vt:lpstr>
      <vt:lpstr>Non Taxable</vt:lpstr>
      <vt:lpstr>'Civil Build Tax Invoice'!Print_Area</vt:lpstr>
      <vt:lpstr>'Input Data'!Print_Area</vt:lpstr>
      <vt:lpstr>Notes!Print_Area</vt:lpstr>
      <vt:lpstr>'Site staff &amp; Other'!Print_Area</vt:lpstr>
      <vt:lpstr>'Time Based'!Print_Area</vt:lpstr>
      <vt:lpstr>'Travelling &amp; Subsistence'!Print_Area</vt:lpstr>
      <vt:lpstr>'Worked Example'!Print_Area</vt:lpstr>
      <vt:lpstr>'Civil Build Tax Invoice'!Print_Titles</vt:lpstr>
      <vt:lpstr>'Input Data'!Print_Titles</vt:lpstr>
      <vt:lpstr>'Worked Example'!Print_Titles</vt:lpstr>
      <vt:lpstr>SCALE_2010B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2011-05-17T02:35:07Z</cp:lastPrinted>
  <dcterms:created xsi:type="dcterms:W3CDTF">2000-04-06T11:32:49Z</dcterms:created>
  <dcterms:modified xsi:type="dcterms:W3CDTF">2015-03-19T08:02:26Z</dcterms:modified>
</cp:coreProperties>
</file>